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kohotova\Desktop\Nabídky\2021\8\plyn\"/>
    </mc:Choice>
  </mc:AlternateContent>
  <xr:revisionPtr revIDLastSave="0" documentId="13_ncr:1_{B6BB2AEA-6AE0-454C-865F-9C3121807E51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Stavba" sheetId="1" r:id="rId1"/>
    <sheet name="VzorPolozky" sheetId="10" state="hidden" r:id="rId2"/>
    <sheet name="VNITŘNÍ PLYNOINSTALACE" sheetId="12" r:id="rId3"/>
  </sheets>
  <externalReferences>
    <externalReference r:id="rId4"/>
  </externalReferences>
  <definedNames>
    <definedName name="CelkemDPHVypocet" localSheetId="0">Stavba!$H$39</definedName>
    <definedName name="CenaCelkem">Stavba!$G$26</definedName>
    <definedName name="CenaCelkemBezDPH">Stavba!$G$25</definedName>
    <definedName name="CenaCelkemVypocet" localSheetId="0">Stavba!$I$39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Stavba!$D$9:$G$9</definedName>
    <definedName name="DIČ" localSheetId="0">Stavba!$I$9</definedName>
    <definedName name="dmisto">Stavba!$E$10:$G$10</definedName>
    <definedName name="DPHSni">Stavba!$G$21</definedName>
    <definedName name="DPHZakl">Stavba!$G$23</definedName>
    <definedName name="dpsc" localSheetId="0">Stavba!$D$10</definedName>
    <definedName name="IČO" localSheetId="0">Stavba!$I$8</definedName>
    <definedName name="Mena">Stavba!$J$26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'VNITŘNÍ PLYNOINSTALACE'!$1:$7</definedName>
    <definedName name="oadresa">Stavba!$D$6</definedName>
    <definedName name="Objednatel" localSheetId="0">Stavba!$D$5</definedName>
    <definedName name="Objekt" localSheetId="0">Stavba!$B$35</definedName>
    <definedName name="_xlnm.Print_Area" localSheetId="0">Stavba!$A$1:$J$53</definedName>
    <definedName name="_xlnm.Print_Area" localSheetId="2">'VNITŘNÍ PLYNOINSTALACE'!$A$1:$X$78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Stavba!#REF!</definedName>
    <definedName name="pdic">Stavba!#REF!</definedName>
    <definedName name="pico">Stavba!#REF!</definedName>
    <definedName name="pmisto">Stavba!#REF!</definedName>
    <definedName name="PocetMJ">#REF!</definedName>
    <definedName name="PoptavkaID">Stavba!$A$1</definedName>
    <definedName name="pPSC">Stavba!#REF!</definedName>
    <definedName name="Projektant">Stavba!#REF!</definedName>
    <definedName name="SazbaDPH1" localSheetId="0">Stavba!$E$20</definedName>
    <definedName name="SazbaDPH1">'[1]Krycí list'!$C$30</definedName>
    <definedName name="SazbaDPH2" localSheetId="0">Stavba!$E$22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Stavba!$D$11</definedName>
    <definedName name="Z_B7E7C763_C459_487D_8ABA_5CFDDFBD5A84_.wvu.Cols" localSheetId="0" hidden="1">Stavba!$A:$A</definedName>
    <definedName name="Z_B7E7C763_C459_487D_8ABA_5CFDDFBD5A84_.wvu.PrintArea" localSheetId="0" hidden="1">Stavba!$B$1:$J$33</definedName>
    <definedName name="ZakladDPHSni">Stavba!$G$20</definedName>
    <definedName name="ZakladDPHSniVypocet" localSheetId="0">Stavba!$F$39</definedName>
    <definedName name="ZakladDPHZakl">Stavba!$G$22</definedName>
    <definedName name="ZakladDPHZaklVypocet" localSheetId="0">Stavba!$G$39</definedName>
    <definedName name="ZaObjednatele">Stavba!$G$31</definedName>
    <definedName name="Zaokrouhleni">Stavba!$G$24</definedName>
    <definedName name="ZaZhotovitele">Stavba!$D$31</definedName>
    <definedName name="Zhotovitel">Stavba!$D$8:$G$8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9" i="1" l="1"/>
  <c r="H47" i="1"/>
  <c r="G50" i="1"/>
  <c r="G8" i="12"/>
  <c r="I8" i="12"/>
  <c r="G46" i="1" s="1"/>
  <c r="K8" i="12"/>
  <c r="H46" i="1" s="1"/>
  <c r="O9" i="12"/>
  <c r="O8" i="12" s="1"/>
  <c r="Q9" i="12"/>
  <c r="Q8" i="12" s="1"/>
  <c r="V9" i="12"/>
  <c r="V8" i="12" s="1"/>
  <c r="M10" i="12"/>
  <c r="O10" i="12"/>
  <c r="Q10" i="12"/>
  <c r="V10" i="12"/>
  <c r="M11" i="12"/>
  <c r="O11" i="12"/>
  <c r="Q11" i="12"/>
  <c r="V11" i="12"/>
  <c r="M13" i="12"/>
  <c r="M12" i="12" s="1"/>
  <c r="I12" i="12"/>
  <c r="G47" i="1" s="1"/>
  <c r="K12" i="12"/>
  <c r="O13" i="12"/>
  <c r="O12" i="12" s="1"/>
  <c r="Q13" i="12"/>
  <c r="Q12" i="12" s="1"/>
  <c r="V13" i="12"/>
  <c r="V12" i="12" s="1"/>
  <c r="M16" i="12"/>
  <c r="I15" i="12"/>
  <c r="G48" i="1" s="1"/>
  <c r="E14" i="1" s="1"/>
  <c r="K15" i="12"/>
  <c r="H48" i="1" s="1"/>
  <c r="G14" i="1" s="1"/>
  <c r="O16" i="12"/>
  <c r="O15" i="12" s="1"/>
  <c r="Q16" i="12"/>
  <c r="Q15" i="12" s="1"/>
  <c r="V16" i="12"/>
  <c r="V15" i="12" s="1"/>
  <c r="M17" i="12"/>
  <c r="O17" i="12"/>
  <c r="Q17" i="12"/>
  <c r="V17" i="12"/>
  <c r="M18" i="12"/>
  <c r="O18" i="12"/>
  <c r="Q18" i="12"/>
  <c r="V18" i="12"/>
  <c r="M19" i="12"/>
  <c r="O19" i="12"/>
  <c r="Q19" i="12"/>
  <c r="V19" i="12"/>
  <c r="M20" i="12"/>
  <c r="O20" i="12"/>
  <c r="Q20" i="12"/>
  <c r="V20" i="12"/>
  <c r="M21" i="12"/>
  <c r="O21" i="12"/>
  <c r="Q21" i="12"/>
  <c r="V21" i="12"/>
  <c r="M22" i="12"/>
  <c r="O22" i="12"/>
  <c r="Q22" i="12"/>
  <c r="V22" i="12"/>
  <c r="M23" i="12"/>
  <c r="O23" i="12"/>
  <c r="Q23" i="12"/>
  <c r="V23" i="12"/>
  <c r="M24" i="12"/>
  <c r="O24" i="12"/>
  <c r="Q24" i="12"/>
  <c r="V24" i="12"/>
  <c r="M25" i="12"/>
  <c r="O25" i="12"/>
  <c r="Q25" i="12"/>
  <c r="V25" i="12"/>
  <c r="M26" i="12"/>
  <c r="O26" i="12"/>
  <c r="Q26" i="12"/>
  <c r="V26" i="12"/>
  <c r="M27" i="12"/>
  <c r="O27" i="12"/>
  <c r="Q27" i="12"/>
  <c r="V27" i="12"/>
  <c r="M28" i="12"/>
  <c r="O28" i="12"/>
  <c r="Q28" i="12"/>
  <c r="V28" i="12"/>
  <c r="M29" i="12"/>
  <c r="O29" i="12"/>
  <c r="Q29" i="12"/>
  <c r="V29" i="12"/>
  <c r="M30" i="12"/>
  <c r="O30" i="12"/>
  <c r="Q30" i="12"/>
  <c r="V30" i="12"/>
  <c r="M31" i="12"/>
  <c r="O31" i="12"/>
  <c r="Q31" i="12"/>
  <c r="V31" i="12"/>
  <c r="M32" i="12"/>
  <c r="O32" i="12"/>
  <c r="Q32" i="12"/>
  <c r="V32" i="12"/>
  <c r="M33" i="12"/>
  <c r="O33" i="12"/>
  <c r="Q33" i="12"/>
  <c r="V33" i="12"/>
  <c r="M34" i="12"/>
  <c r="O34" i="12"/>
  <c r="Q34" i="12"/>
  <c r="V34" i="12"/>
  <c r="M35" i="12"/>
  <c r="O35" i="12"/>
  <c r="Q35" i="12"/>
  <c r="V35" i="12"/>
  <c r="M36" i="12"/>
  <c r="O36" i="12"/>
  <c r="Q36" i="12"/>
  <c r="V36" i="12"/>
  <c r="M37" i="12"/>
  <c r="O37" i="12"/>
  <c r="Q37" i="12"/>
  <c r="V37" i="12"/>
  <c r="M38" i="12"/>
  <c r="O38" i="12"/>
  <c r="Q38" i="12"/>
  <c r="V38" i="12"/>
  <c r="M39" i="12"/>
  <c r="O39" i="12"/>
  <c r="Q39" i="12"/>
  <c r="V39" i="12"/>
  <c r="M40" i="12"/>
  <c r="O40" i="12"/>
  <c r="Q40" i="12"/>
  <c r="V40" i="12"/>
  <c r="M41" i="12"/>
  <c r="O41" i="12"/>
  <c r="Q41" i="12"/>
  <c r="V41" i="12"/>
  <c r="M42" i="12"/>
  <c r="O42" i="12"/>
  <c r="Q42" i="12"/>
  <c r="V42" i="12"/>
  <c r="M43" i="12"/>
  <c r="O43" i="12"/>
  <c r="Q43" i="12"/>
  <c r="V43" i="12"/>
  <c r="M44" i="12"/>
  <c r="O44" i="12"/>
  <c r="Q44" i="12"/>
  <c r="V44" i="12"/>
  <c r="M45" i="12"/>
  <c r="O45" i="12"/>
  <c r="Q45" i="12"/>
  <c r="V45" i="12"/>
  <c r="M46" i="12"/>
  <c r="O46" i="12"/>
  <c r="Q46" i="12"/>
  <c r="V46" i="12"/>
  <c r="M47" i="12"/>
  <c r="O47" i="12"/>
  <c r="Q47" i="12"/>
  <c r="V47" i="12"/>
  <c r="M48" i="12"/>
  <c r="O48" i="12"/>
  <c r="Q48" i="12"/>
  <c r="V48" i="12"/>
  <c r="I49" i="12"/>
  <c r="G49" i="1" s="1"/>
  <c r="K49" i="12"/>
  <c r="O50" i="12"/>
  <c r="O49" i="12" s="1"/>
  <c r="Q50" i="12"/>
  <c r="Q49" i="12" s="1"/>
  <c r="V50" i="12"/>
  <c r="V49" i="12" s="1"/>
  <c r="M51" i="12"/>
  <c r="O51" i="12"/>
  <c r="Q51" i="12"/>
  <c r="V51" i="12"/>
  <c r="M52" i="12"/>
  <c r="O52" i="12"/>
  <c r="Q52" i="12"/>
  <c r="V52" i="12"/>
  <c r="G53" i="12"/>
  <c r="M54" i="12"/>
  <c r="I53" i="12"/>
  <c r="K53" i="12"/>
  <c r="H50" i="1" s="1"/>
  <c r="O54" i="12"/>
  <c r="O53" i="12" s="1"/>
  <c r="Q54" i="12"/>
  <c r="Q53" i="12" s="1"/>
  <c r="V54" i="12"/>
  <c r="V53" i="12" s="1"/>
  <c r="M55" i="12"/>
  <c r="O55" i="12"/>
  <c r="Q55" i="12"/>
  <c r="V55" i="12"/>
  <c r="I56" i="12"/>
  <c r="G51" i="1" s="1"/>
  <c r="K56" i="12"/>
  <c r="H51" i="1" s="1"/>
  <c r="O57" i="12"/>
  <c r="O56" i="12" s="1"/>
  <c r="Q57" i="12"/>
  <c r="Q56" i="12" s="1"/>
  <c r="V57" i="12"/>
  <c r="V56" i="12" s="1"/>
  <c r="M58" i="12"/>
  <c r="O58" i="12"/>
  <c r="Q58" i="12"/>
  <c r="V58" i="12"/>
  <c r="M59" i="12"/>
  <c r="O59" i="12"/>
  <c r="Q59" i="12"/>
  <c r="V59" i="12"/>
  <c r="M60" i="12"/>
  <c r="O60" i="12"/>
  <c r="Q60" i="12"/>
  <c r="V60" i="12"/>
  <c r="M62" i="12"/>
  <c r="I61" i="12"/>
  <c r="G52" i="1" s="1"/>
  <c r="E16" i="1" s="1"/>
  <c r="K61" i="12"/>
  <c r="H52" i="1" s="1"/>
  <c r="G16" i="1" s="1"/>
  <c r="O62" i="12"/>
  <c r="O61" i="12" s="1"/>
  <c r="Q62" i="12"/>
  <c r="Q61" i="12" s="1"/>
  <c r="V62" i="12"/>
  <c r="V61" i="12" s="1"/>
  <c r="M63" i="12"/>
  <c r="O63" i="12"/>
  <c r="Q63" i="12"/>
  <c r="V63" i="12"/>
  <c r="M64" i="12"/>
  <c r="O64" i="12"/>
  <c r="Q64" i="12"/>
  <c r="V64" i="12"/>
  <c r="M65" i="12"/>
  <c r="O65" i="12"/>
  <c r="Q65" i="12"/>
  <c r="V65" i="12"/>
  <c r="M66" i="12"/>
  <c r="O66" i="12"/>
  <c r="Q66" i="12"/>
  <c r="V66" i="12"/>
  <c r="AE68" i="12"/>
  <c r="F37" i="1" s="1"/>
  <c r="I17" i="1"/>
  <c r="G17" i="1"/>
  <c r="E17" i="1"/>
  <c r="I16" i="1"/>
  <c r="I15" i="1"/>
  <c r="I14" i="1"/>
  <c r="I13" i="1"/>
  <c r="J51" i="1"/>
  <c r="J49" i="1"/>
  <c r="G15" i="1" l="1"/>
  <c r="E13" i="1"/>
  <c r="H53" i="1"/>
  <c r="G13" i="1"/>
  <c r="G53" i="1"/>
  <c r="F36" i="1"/>
  <c r="F39" i="1" s="1"/>
  <c r="F38" i="1"/>
  <c r="J48" i="1"/>
  <c r="J52" i="1"/>
  <c r="E15" i="1"/>
  <c r="J46" i="1"/>
  <c r="J50" i="1"/>
  <c r="J47" i="1"/>
  <c r="M53" i="12"/>
  <c r="M50" i="12"/>
  <c r="M49" i="12" s="1"/>
  <c r="G49" i="12"/>
  <c r="AF68" i="12"/>
  <c r="M61" i="12"/>
  <c r="M15" i="12"/>
  <c r="M57" i="12"/>
  <c r="M56" i="12" s="1"/>
  <c r="G56" i="12"/>
  <c r="G12" i="12"/>
  <c r="M9" i="12"/>
  <c r="M8" i="12" s="1"/>
  <c r="G61" i="12"/>
  <c r="G15" i="12"/>
  <c r="I18" i="1"/>
  <c r="J25" i="1"/>
  <c r="J23" i="1"/>
  <c r="G35" i="1"/>
  <c r="F35" i="1"/>
  <c r="J20" i="1"/>
  <c r="J21" i="1"/>
  <c r="J22" i="1"/>
  <c r="J24" i="1"/>
  <c r="E21" i="1"/>
  <c r="E23" i="1"/>
  <c r="G18" i="1" l="1"/>
  <c r="G68" i="12"/>
  <c r="E18" i="1"/>
  <c r="G20" i="1"/>
  <c r="A20" i="1" s="1"/>
  <c r="A21" i="1" s="1"/>
  <c r="G21" i="1" s="1"/>
  <c r="G37" i="1"/>
  <c r="H37" i="1" s="1"/>
  <c r="I37" i="1" s="1"/>
  <c r="G38" i="1"/>
  <c r="H38" i="1" s="1"/>
  <c r="I38" i="1" s="1"/>
  <c r="G36" i="1"/>
  <c r="J53" i="1"/>
  <c r="H36" i="1" l="1"/>
  <c r="G39" i="1"/>
  <c r="I36" i="1" l="1"/>
  <c r="I39" i="1" s="1"/>
  <c r="H39" i="1"/>
  <c r="G22" i="1"/>
  <c r="G25" i="1"/>
  <c r="J36" i="1" l="1"/>
  <c r="J39" i="1" s="1"/>
  <c r="J38" i="1"/>
  <c r="J37" i="1"/>
  <c r="A22" i="1"/>
  <c r="A23" i="1" s="1"/>
  <c r="G23" i="1" s="1"/>
  <c r="A24" i="1" s="1"/>
  <c r="A26" i="1" s="1"/>
  <c r="G26" i="1" s="1"/>
  <c r="G2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8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8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9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9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0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0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Barbora Kohotová</author>
  </authors>
  <commentList>
    <comment ref="S6" authorId="0" shapeId="0" xr:uid="{12CDBD12-AF31-4F67-90C7-F79C2AA4BD6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1351FC3-774A-438D-AC1F-74C4FC3A24B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<sst xmlns="http://schemas.openxmlformats.org/spreadsheetml/2006/main" count="526" uniqueCount="225">
  <si>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</si>
  <si>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</si>
  <si>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</si>
  <si>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</si>
  <si>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</si>
  <si>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</si>
  <si>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</si>
  <si>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</si>
  <si>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</si>
  <si>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</si>
  <si>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</si>
  <si>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</si>
  <si>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</si>
  <si>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</si>
  <si>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</si>
  <si>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</si>
  <si>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</si>
  <si>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</si>
  <si>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</si>
  <si>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</si>
  <si>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</si>
  <si>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</si>
  <si>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</si>
  <si>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</si>
  <si>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</si>
  <si>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</si>
  <si>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</si>
  <si>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</si>
  <si>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</si>
  <si>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</si>
  <si>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</si>
  <si>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</si>
  <si>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</si>
  <si>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</si>
  <si>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</si>
  <si>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</si>
  <si>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</si>
  <si>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</si>
  <si>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</si>
  <si>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plyn</t>
  </si>
  <si>
    <t>08</t>
  </si>
  <si>
    <t>8</t>
  </si>
  <si>
    <t>Rozpočet:</t>
  </si>
  <si>
    <t xml:space="preserve"> 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</si>
  <si>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</si>
  <si>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</si>
  <si>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</si>
  <si>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</si>
  <si>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</si>
  <si>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</si>
  <si>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</si>
  <si>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96</t>
  </si>
  <si>
    <t>Bourání konstrukcí</t>
  </si>
  <si>
    <t>723</t>
  </si>
  <si>
    <t>Vnitřní plynovod</t>
  </si>
  <si>
    <t>723ZK</t>
  </si>
  <si>
    <t xml:space="preserve">Ostatní </t>
  </si>
  <si>
    <t>M99</t>
  </si>
  <si>
    <t>Ostatní práce "M"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</si>
  <si>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</si>
  <si>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</si>
  <si>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</si>
  <si>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</si>
  <si>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</si>
  <si>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</si>
  <si>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</si>
  <si>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</si>
  <si>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</si>
  <si>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</si>
  <si>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</si>
  <si>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</si>
  <si>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</si>
  <si>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</si>
  <si>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</si>
  <si>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</si>
  <si>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</si>
  <si>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</si>
  <si>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</si>
  <si>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</si>
  <si>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</si>
  <si>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</si>
  <si>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</si>
  <si>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</si>
  <si>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</si>
  <si>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</si>
  <si>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</si>
  <si>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</si>
  <si>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</si>
  <si>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</si>
  <si>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</si>
  <si>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</si>
  <si>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342263528</t>
  </si>
  <si>
    <t>Revizní dvířka 800x800 mm</t>
  </si>
  <si>
    <t>kus</t>
  </si>
  <si>
    <t>RTS 20/ II</t>
  </si>
  <si>
    <t>Práce</t>
  </si>
  <si>
    <t>POL1_</t>
  </si>
  <si>
    <t>310100011</t>
  </si>
  <si>
    <t>Zazdívka otvorů ve zdivu, bez úpravy povrchu</t>
  </si>
  <si>
    <t>m2</t>
  </si>
  <si>
    <t>Součtová</t>
  </si>
  <si>
    <t>Agregovaná položka</t>
  </si>
  <si>
    <t>POL2_</t>
  </si>
  <si>
    <t>748211OA0</t>
  </si>
  <si>
    <t>POVRCHOVÁ ÚPRAVA NÁTĚREM</t>
  </si>
  <si>
    <t>M2</t>
  </si>
  <si>
    <t>Indiv</t>
  </si>
  <si>
    <t>974031153</t>
  </si>
  <si>
    <t>Vysekání rýh ve zdi cihelné 10 x 10 cm</t>
  </si>
  <si>
    <t>m</t>
  </si>
  <si>
    <t>50+12+20</t>
  </si>
  <si>
    <t>VV</t>
  </si>
  <si>
    <t>723164105</t>
  </si>
  <si>
    <t>Montáž potrubí z měděných trubek D 28 mm spoj lisovaný</t>
  </si>
  <si>
    <t>196313538RT</t>
  </si>
  <si>
    <t>Trubka měděná 28 x 1,5 mm tvrdá, vedeno po stěně nad podlahou viz. PD</t>
  </si>
  <si>
    <t>Vlastní</t>
  </si>
  <si>
    <t>Specifikace</t>
  </si>
  <si>
    <t>POL3_</t>
  </si>
  <si>
    <t>723164107</t>
  </si>
  <si>
    <t>Montáž potrubí z měděných trubek D 42 mm spoj lisovaný</t>
  </si>
  <si>
    <t>196313540RT</t>
  </si>
  <si>
    <t>Trubka měděná 42 x 1,5 mm tvrdá, vedeno po stěně nad podlahou viz. PD</t>
  </si>
  <si>
    <t>733164109</t>
  </si>
  <si>
    <t>Montáž potrubí z měděných trubek vytápění D 64 mm</t>
  </si>
  <si>
    <t>196313542</t>
  </si>
  <si>
    <t>Trubka měděná 64 x 2 mm tvrdá, vedeno po stěně nad podlahou viz. PD</t>
  </si>
  <si>
    <t>SPCM</t>
  </si>
  <si>
    <t>734209115</t>
  </si>
  <si>
    <t>Montáž armatur závitových,se 2závity, G 1</t>
  </si>
  <si>
    <t>42237025.A</t>
  </si>
  <si>
    <t>Kohout kulový  1"  plyn</t>
  </si>
  <si>
    <t>734209117</t>
  </si>
  <si>
    <t>Montáž armatur závitových,se 2závity, G 6/4</t>
  </si>
  <si>
    <t>42237025.ART</t>
  </si>
  <si>
    <t>Kohout kulový 1 1/2  plyn</t>
  </si>
  <si>
    <t>734209119</t>
  </si>
  <si>
    <t>Montáž armatur závitových,se 2závity, G 2 1/2</t>
  </si>
  <si>
    <t>42237025.ARTT</t>
  </si>
  <si>
    <t>Kohout kulový 2 1/2  plyn</t>
  </si>
  <si>
    <t>PD1M</t>
  </si>
  <si>
    <t>Montáž plynoměre podružného G4</t>
  </si>
  <si>
    <t>PD1</t>
  </si>
  <si>
    <t>Plynoměr podružný G4</t>
  </si>
  <si>
    <t>230040004</t>
  </si>
  <si>
    <t>Montáž závitových dílů DN 1/2"</t>
  </si>
  <si>
    <t>42272610RT</t>
  </si>
  <si>
    <t>Smyčka kondenzační přivařovací DN 1/2"</t>
  </si>
  <si>
    <t>M1</t>
  </si>
  <si>
    <t>Manometr 0-8kPa na NTL části potrubí + uzávěr k manometru DN 1/2"</t>
  </si>
  <si>
    <t>230040004R00T</t>
  </si>
  <si>
    <t>Montáž plynoměru G16 8 rozteč 280 mm s dálkovým odečtem</t>
  </si>
  <si>
    <t>38822276RT</t>
  </si>
  <si>
    <t>Plynoměr G16 8 roztečí 280 mm s dálkovým odečtem</t>
  </si>
  <si>
    <t>42243411.MRTM</t>
  </si>
  <si>
    <t xml:space="preserve">Montáž regulátoru tlaku plynu  </t>
  </si>
  <si>
    <t>42243411.MRT</t>
  </si>
  <si>
    <t xml:space="preserve">Regulátor tlaku plynu  </t>
  </si>
  <si>
    <t>Manometr 0-600kPa na STL části potrubí + uzávěr k manometru DN 1/2"</t>
  </si>
  <si>
    <t>230040010</t>
  </si>
  <si>
    <t>Montáž závitových dílů DN 2 1/2"</t>
  </si>
  <si>
    <t>28653153.ART</t>
  </si>
  <si>
    <t xml:space="preserve">Přechodka PE-měď </t>
  </si>
  <si>
    <t>PU2M</t>
  </si>
  <si>
    <t xml:space="preserve">Montáž požární ucpávky DN25 REI45 </t>
  </si>
  <si>
    <t>PU2</t>
  </si>
  <si>
    <t xml:space="preserve">Požární ucpávka DN25 REI45 </t>
  </si>
  <si>
    <t>PU1 M</t>
  </si>
  <si>
    <t xml:space="preserve">Montážní požární ucpávky DN40  REI45 </t>
  </si>
  <si>
    <t xml:space="preserve">PU1 </t>
  </si>
  <si>
    <t xml:space="preserve">Požární ucpávka DN40  REI45 </t>
  </si>
  <si>
    <t>PU3M</t>
  </si>
  <si>
    <t xml:space="preserve">Montáž požární ucpávky DN160 REI45 </t>
  </si>
  <si>
    <t>PU3</t>
  </si>
  <si>
    <t xml:space="preserve">Požární ucpávka DN160 REI45 </t>
  </si>
  <si>
    <t>998723202</t>
  </si>
  <si>
    <t>Přesun hmot pro vnitřní plynovod, výšky do 12 m</t>
  </si>
  <si>
    <t>Přesun hmot</t>
  </si>
  <si>
    <t>POL7_</t>
  </si>
  <si>
    <t>230230017</t>
  </si>
  <si>
    <t>Hlavní tlaková zkouška vzduchem 0,6 MPa, do DN 80</t>
  </si>
  <si>
    <t>723190907</t>
  </si>
  <si>
    <t>Odvzdušnění a napuštění plynového potrubí</t>
  </si>
  <si>
    <t>V1</t>
  </si>
  <si>
    <t xml:space="preserve">Vizuální prohlídka PŘED a PO tlakových zkouškách </t>
  </si>
  <si>
    <t>75096134T</t>
  </si>
  <si>
    <t>Stavební přípomoce</t>
  </si>
  <si>
    <t>hod</t>
  </si>
  <si>
    <t>75096134T1</t>
  </si>
  <si>
    <t xml:space="preserve">Nepředvídatelné práce, jenž je třeba zahrnout do celkového rozsahu prací </t>
  </si>
  <si>
    <t>979082111</t>
  </si>
  <si>
    <t>Vnitrostaveništní doprava suti do 10 m</t>
  </si>
  <si>
    <t>t</t>
  </si>
  <si>
    <t>Přesun suti</t>
  </si>
  <si>
    <t>POL8_</t>
  </si>
  <si>
    <t>979081111</t>
  </si>
  <si>
    <t>Odvoz suti a vybour. hmot na skládku do 1 km</t>
  </si>
  <si>
    <t>979081121</t>
  </si>
  <si>
    <t>Příplatek k odvozu za každý další 1 km</t>
  </si>
  <si>
    <t>979990001</t>
  </si>
  <si>
    <t>Poplatek za skládku stavební suti</t>
  </si>
  <si>
    <t>RTS 20/ I</t>
  </si>
  <si>
    <t>005124010R</t>
  </si>
  <si>
    <t>Koordinační činnost</t>
  </si>
  <si>
    <t>Soubor</t>
  </si>
  <si>
    <t>VRN</t>
  </si>
  <si>
    <t>POL99_2</t>
  </si>
  <si>
    <t>005121020R</t>
  </si>
  <si>
    <t xml:space="preserve">Provoz zařízení staveniště </t>
  </si>
  <si>
    <t>005121 R</t>
  </si>
  <si>
    <t>Zařízení staveniště</t>
  </si>
  <si>
    <t>005121010R</t>
  </si>
  <si>
    <t>Vybudování zařízení staveniště</t>
  </si>
  <si>
    <t>005121030R</t>
  </si>
  <si>
    <t>Odstranění zařízení staveniště</t>
  </si>
  <si>
    <t>SUM</t>
  </si>
  <si>
    <t>Poznámky uchazeče k zadání</t>
  </si>
  <si>
    <t>POPUZIV</t>
  </si>
  <si>
    <t>END</t>
  </si>
  <si>
    <t>Barbora Kohotová</t>
  </si>
  <si>
    <t>STAVEBNÍ ÚPRAVY S NÁSTAVBOU A PŘÍSTAVBA OBJEKTU BROWNFIELDU V MĚLČANECH</t>
  </si>
  <si>
    <t xml:space="preserve">Část dokumentace : </t>
  </si>
  <si>
    <t>D.1.4.2 - VNITŘNÍ PLYNOINSTALACE</t>
  </si>
  <si>
    <t>Investor a objednatel:</t>
  </si>
  <si>
    <t>Obec Mělčany; Mělčany 163, 664 64 Mělčany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</si>
</sst>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0" fontId="0" fillId="2" borderId="1" xfId="0" applyFill="1" applyBorder="1" applyAlignment="1">
      <alignment horizontal="left" vertical="center" indent="1"/>
    </xf>
    <xf numFmtId="0" fontId="0" fillId="2" borderId="9" xfId="0" applyFill="1" applyBorder="1" applyAlignment="1">
      <alignment horizontal="left" vertical="center" inden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4" fontId="7" fillId="2" borderId="39" xfId="0" applyNumberFormat="1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2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0" fillId="0" borderId="18" xfId="0" applyBorder="1" applyAlignment="1">
      <alignment horizontal="left" vertical="top" wrapText="1"/>
    </xf>
    <xf numFmtId="0" fontId="8" fillId="2" borderId="18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49" fontId="0" fillId="2" borderId="15" xfId="0" applyNumberFormat="1" applyFill="1" applyBorder="1" applyAlignment="1">
      <alignment horizontal="left" vertical="center"/>
    </xf>
    <xf numFmtId="49" fontId="0" fillId="2" borderId="12" xfId="0" applyNumberFormat="1" applyFill="1" applyBorder="1" applyAlignment="1">
      <alignment horizontal="left" vertical="center"/>
    </xf>
    <xf numFmtId="49" fontId="0" fillId="2" borderId="22" xfId="0" applyNumberFormat="1" applyFill="1" applyBorder="1" applyAlignment="1">
      <alignment horizontal="left" vertical="center"/>
    </xf>
    <xf numFmtId="49" fontId="0" fillId="0" borderId="15" xfId="0" applyNumberFormat="1" applyBorder="1" applyAlignment="1">
      <alignment horizontal="left" vertical="center"/>
    </xf>
    <xf numFmtId="49" fontId="0" fillId="0" borderId="12" xfId="0" applyNumberFormat="1" applyBorder="1" applyAlignment="1">
      <alignment horizontal="left" vertical="center"/>
    </xf>
    <xf numFmtId="49" fontId="0" fillId="0" borderId="22" xfId="0" applyNumberFormat="1" applyBorder="1" applyAlignment="1">
      <alignment horizontal="left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6"/>
  <sheetViews>
    <sheetView showGridLines="0" view="pageBreakPreview" topLeftCell="B1" zoomScale="75" zoomScaleNormal="100" zoomScaleSheetLayoutView="75" workbookViewId="0">
      <selection activeCell="B26" sqref="B2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49" customWidth="1"/>
    <col min="4" max="4" width="13" style="49" customWidth="1"/>
    <col min="5" max="5" width="9.7109375" style="49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5" t="s">
        <v>36</v>
      </c>
      <c r="B1" s="216" t="s">
        <v>4</v>
      </c>
      <c r="C1" s="217"/>
      <c r="D1" s="217"/>
      <c r="E1" s="217"/>
      <c r="F1" s="217"/>
      <c r="G1" s="217"/>
      <c r="H1" s="217"/>
      <c r="I1" s="217"/>
      <c r="J1" s="218"/>
    </row>
    <row r="2" spans="1:15" ht="36" customHeight="1" x14ac:dyDescent="0.2">
      <c r="A2" s="2"/>
      <c r="B2" s="70" t="s">
        <v>22</v>
      </c>
      <c r="C2" s="180" t="s">
        <v>220</v>
      </c>
      <c r="D2" s="180"/>
      <c r="E2" s="180"/>
      <c r="F2" s="180"/>
      <c r="G2" s="180"/>
      <c r="H2" s="180"/>
      <c r="I2" s="180"/>
      <c r="J2" s="181"/>
      <c r="O2" s="1"/>
    </row>
    <row r="3" spans="1:15" ht="27" customHeight="1" x14ac:dyDescent="0.2">
      <c r="A3" s="2"/>
      <c r="B3" s="72" t="s">
        <v>221</v>
      </c>
      <c r="C3" s="71"/>
      <c r="D3" s="182" t="s">
        <v>222</v>
      </c>
      <c r="E3" s="182"/>
      <c r="F3" s="182"/>
      <c r="G3" s="182"/>
      <c r="H3" s="182"/>
      <c r="I3" s="182"/>
      <c r="J3" s="183"/>
    </row>
    <row r="4" spans="1:15" ht="23.25" customHeight="1" x14ac:dyDescent="0.2">
      <c r="A4" s="69">
        <v>3446281</v>
      </c>
      <c r="B4" s="73" t="s">
        <v>42</v>
      </c>
      <c r="C4" s="184" t="s">
        <v>222</v>
      </c>
      <c r="D4" s="184"/>
      <c r="E4" s="184"/>
      <c r="F4" s="184"/>
      <c r="G4" s="184"/>
      <c r="H4" s="184"/>
      <c r="I4" s="184"/>
      <c r="J4" s="185"/>
    </row>
    <row r="5" spans="1:15" ht="24" customHeight="1" x14ac:dyDescent="0.2">
      <c r="A5" s="2"/>
      <c r="B5" s="30" t="s">
        <v>223</v>
      </c>
      <c r="D5" s="210" t="s">
        <v>224</v>
      </c>
      <c r="E5" s="211"/>
      <c r="F5" s="211"/>
      <c r="G5" s="211"/>
      <c r="H5" s="17"/>
      <c r="I5" s="21"/>
      <c r="J5" s="8"/>
    </row>
    <row r="6" spans="1:15" ht="15.75" customHeight="1" x14ac:dyDescent="0.2">
      <c r="A6" s="2"/>
      <c r="B6" s="27"/>
      <c r="C6" s="52"/>
      <c r="D6" s="212"/>
      <c r="E6" s="213"/>
      <c r="F6" s="213"/>
      <c r="G6" s="213"/>
      <c r="H6" s="17"/>
      <c r="I6" s="21"/>
      <c r="J6" s="8"/>
    </row>
    <row r="7" spans="1:15" ht="15.75" customHeight="1" x14ac:dyDescent="0.2">
      <c r="A7" s="2"/>
      <c r="B7" s="28"/>
      <c r="C7" s="53"/>
      <c r="D7" s="50"/>
      <c r="E7" s="214"/>
      <c r="F7" s="215"/>
      <c r="G7" s="215"/>
      <c r="H7" s="23"/>
      <c r="I7" s="22"/>
      <c r="J7" s="33"/>
    </row>
    <row r="8" spans="1:15" ht="24" customHeight="1" x14ac:dyDescent="0.2">
      <c r="A8" s="2"/>
      <c r="B8" s="30" t="s">
        <v>20</v>
      </c>
      <c r="D8" s="223"/>
      <c r="E8" s="223"/>
      <c r="F8" s="223"/>
      <c r="G8" s="223"/>
      <c r="H8" s="17" t="s">
        <v>38</v>
      </c>
      <c r="I8" s="75"/>
      <c r="J8" s="8"/>
    </row>
    <row r="9" spans="1:15" ht="15.75" customHeight="1" x14ac:dyDescent="0.2">
      <c r="A9" s="2"/>
      <c r="B9" s="27"/>
      <c r="C9" s="52"/>
      <c r="D9" s="207"/>
      <c r="E9" s="207"/>
      <c r="F9" s="207"/>
      <c r="G9" s="207"/>
      <c r="H9" s="17" t="s">
        <v>34</v>
      </c>
      <c r="I9" s="75"/>
      <c r="J9" s="8"/>
    </row>
    <row r="10" spans="1:15" ht="15.75" customHeight="1" x14ac:dyDescent="0.2">
      <c r="A10" s="2"/>
      <c r="B10" s="28"/>
      <c r="C10" s="53"/>
      <c r="D10" s="74"/>
      <c r="E10" s="208"/>
      <c r="F10" s="209"/>
      <c r="G10" s="209"/>
      <c r="H10" s="18"/>
      <c r="I10" s="22"/>
      <c r="J10" s="33"/>
    </row>
    <row r="11" spans="1:15" ht="24" customHeight="1" x14ac:dyDescent="0.2">
      <c r="A11" s="2"/>
      <c r="B11" s="41" t="s">
        <v>21</v>
      </c>
      <c r="C11" s="179" t="s">
        <v>219</v>
      </c>
      <c r="D11" s="179"/>
      <c r="E11" s="179"/>
      <c r="F11" s="42"/>
      <c r="G11" s="42"/>
      <c r="H11" s="43"/>
      <c r="I11" s="42"/>
      <c r="J11" s="44"/>
    </row>
    <row r="12" spans="1:15" ht="32.25" customHeight="1" x14ac:dyDescent="0.2">
      <c r="A12" s="2"/>
      <c r="B12" s="34" t="s">
        <v>32</v>
      </c>
      <c r="C12" s="54"/>
      <c r="D12" s="51"/>
      <c r="E12" s="222" t="s">
        <v>30</v>
      </c>
      <c r="F12" s="222"/>
      <c r="G12" s="224" t="s">
        <v>31</v>
      </c>
      <c r="H12" s="224"/>
      <c r="I12" s="224" t="s">
        <v>29</v>
      </c>
      <c r="J12" s="225"/>
    </row>
    <row r="13" spans="1:15" ht="23.25" customHeight="1" x14ac:dyDescent="0.2">
      <c r="A13" s="128" t="s">
        <v>24</v>
      </c>
      <c r="B13" s="36" t="s">
        <v>24</v>
      </c>
      <c r="C13" s="55"/>
      <c r="D13" s="56"/>
      <c r="E13" s="196">
        <f>SUMIF(F46:F52,A13,G46:G52)+SUMIF(F46:F52,"PSU",G46:G52)</f>
        <v>0</v>
      </c>
      <c r="F13" s="197"/>
      <c r="G13" s="196">
        <f>SUMIF(F46:F52,A13,H46:H52)+SUMIF(F46:F52,"PSU",H46:H52)</f>
        <v>0</v>
      </c>
      <c r="H13" s="197"/>
      <c r="I13" s="196">
        <f>SUMIF(F46:F52,A13,I46:I52)+SUMIF(F46:F52,"PSU",I46:I52)</f>
        <v>0</v>
      </c>
      <c r="J13" s="198"/>
    </row>
    <row r="14" spans="1:15" ht="23.25" customHeight="1" x14ac:dyDescent="0.2">
      <c r="A14" s="128" t="s">
        <v>25</v>
      </c>
      <c r="B14" s="36" t="s">
        <v>25</v>
      </c>
      <c r="C14" s="55"/>
      <c r="D14" s="56"/>
      <c r="E14" s="196">
        <f>SUMIF(F46:F52,A14,G46:G52)</f>
        <v>0</v>
      </c>
      <c r="F14" s="197"/>
      <c r="G14" s="196">
        <f>SUMIF(F46:F52,A14,H46:H52)</f>
        <v>0</v>
      </c>
      <c r="H14" s="197"/>
      <c r="I14" s="196">
        <f>SUMIF(F46:F52,A14,I46:I52)</f>
        <v>0</v>
      </c>
      <c r="J14" s="198"/>
    </row>
    <row r="15" spans="1:15" ht="23.25" customHeight="1" x14ac:dyDescent="0.2">
      <c r="A15" s="128" t="s">
        <v>26</v>
      </c>
      <c r="B15" s="36" t="s">
        <v>26</v>
      </c>
      <c r="C15" s="55"/>
      <c r="D15" s="56"/>
      <c r="E15" s="196">
        <f>SUMIF(F46:F52,A15,G46:G52)</f>
        <v>0</v>
      </c>
      <c r="F15" s="197"/>
      <c r="G15" s="196">
        <f>SUMIF(F46:F52,A15,H46:H52)</f>
        <v>0</v>
      </c>
      <c r="H15" s="197"/>
      <c r="I15" s="196">
        <f>SUMIF(F46:F52,A15,I46:I52)</f>
        <v>0</v>
      </c>
      <c r="J15" s="198"/>
    </row>
    <row r="16" spans="1:15" ht="23.25" customHeight="1" x14ac:dyDescent="0.2">
      <c r="A16" s="128" t="s">
        <v>62</v>
      </c>
      <c r="B16" s="36" t="s">
        <v>27</v>
      </c>
      <c r="C16" s="55"/>
      <c r="D16" s="56"/>
      <c r="E16" s="196">
        <f>SUMIF(F46:F52,A16,G46:G52)</f>
        <v>0</v>
      </c>
      <c r="F16" s="197"/>
      <c r="G16" s="196">
        <f>SUMIF(F46:F52,A16,H46:H52)</f>
        <v>0</v>
      </c>
      <c r="H16" s="197"/>
      <c r="I16" s="196">
        <f>SUMIF(F46:F52,A16,I46:I52)</f>
        <v>0</v>
      </c>
      <c r="J16" s="198"/>
    </row>
    <row r="17" spans="1:10" ht="23.25" customHeight="1" x14ac:dyDescent="0.2">
      <c r="A17" s="128" t="s">
        <v>63</v>
      </c>
      <c r="B17" s="36" t="s">
        <v>28</v>
      </c>
      <c r="C17" s="55"/>
      <c r="D17" s="56"/>
      <c r="E17" s="196">
        <f>SUMIF(F46:F52,A17,G46:G52)</f>
        <v>0</v>
      </c>
      <c r="F17" s="197"/>
      <c r="G17" s="196">
        <f>SUMIF(F46:F52,A17,H46:H52)</f>
        <v>0</v>
      </c>
      <c r="H17" s="197"/>
      <c r="I17" s="196">
        <f>SUMIF(F46:F52,A17,I46:I52)</f>
        <v>0</v>
      </c>
      <c r="J17" s="198"/>
    </row>
    <row r="18" spans="1:10" ht="23.25" customHeight="1" x14ac:dyDescent="0.2">
      <c r="A18" s="2"/>
      <c r="B18" s="46" t="s">
        <v>29</v>
      </c>
      <c r="C18" s="57"/>
      <c r="D18" s="58"/>
      <c r="E18" s="199">
        <f>SUM(E13:F17)</f>
        <v>0</v>
      </c>
      <c r="F18" s="226"/>
      <c r="G18" s="199">
        <f>SUM(G13:H17)</f>
        <v>0</v>
      </c>
      <c r="H18" s="226"/>
      <c r="I18" s="199">
        <f>SUM(I13:J17)</f>
        <v>0</v>
      </c>
      <c r="J18" s="200"/>
    </row>
    <row r="19" spans="1:10" ht="33" customHeight="1" x14ac:dyDescent="0.2">
      <c r="A19" s="2"/>
      <c r="B19" s="40" t="s">
        <v>33</v>
      </c>
      <c r="C19" s="55"/>
      <c r="D19" s="56"/>
      <c r="E19" s="59"/>
      <c r="F19" s="37"/>
      <c r="G19" s="32"/>
      <c r="H19" s="32"/>
      <c r="I19" s="32"/>
      <c r="J19" s="38"/>
    </row>
    <row r="20" spans="1:10" ht="23.25" customHeight="1" x14ac:dyDescent="0.2">
      <c r="A20" s="2">
        <f>ZakladDPHSni*SazbaDPH1/100</f>
        <v>0</v>
      </c>
      <c r="B20" s="36" t="s">
        <v>13</v>
      </c>
      <c r="C20" s="55"/>
      <c r="D20" s="56"/>
      <c r="E20" s="60">
        <v>15</v>
      </c>
      <c r="F20" s="37" t="s">
        <v>0</v>
      </c>
      <c r="G20" s="194">
        <f>ZakladDPHSniVypocet</f>
        <v>0</v>
      </c>
      <c r="H20" s="195"/>
      <c r="I20" s="195"/>
      <c r="J20" s="38" t="str">
        <f t="shared" ref="J20:J25" si="0">Mena</f>
        <v>CZK</v>
      </c>
    </row>
    <row r="21" spans="1:10" ht="23.25" customHeight="1" x14ac:dyDescent="0.2">
      <c r="A21" s="2">
        <f>(A20-INT(A20))*100</f>
        <v>0</v>
      </c>
      <c r="B21" s="36" t="s">
        <v>14</v>
      </c>
      <c r="C21" s="55"/>
      <c r="D21" s="56"/>
      <c r="E21" s="60">
        <f>SazbaDPH1</f>
        <v>15</v>
      </c>
      <c r="F21" s="37" t="s">
        <v>0</v>
      </c>
      <c r="G21" s="192">
        <f>IF(A21&gt;50, ROUNDUP(A20, 0), ROUNDDOWN(A20, 0))</f>
        <v>0</v>
      </c>
      <c r="H21" s="193"/>
      <c r="I21" s="193"/>
      <c r="J21" s="38" t="str">
        <f t="shared" si="0"/>
        <v>CZK</v>
      </c>
    </row>
    <row r="22" spans="1:10" ht="23.25" customHeight="1" x14ac:dyDescent="0.2">
      <c r="A22" s="2">
        <f>ZakladDPHZakl*SazbaDPH2/100</f>
        <v>0</v>
      </c>
      <c r="B22" s="36" t="s">
        <v>15</v>
      </c>
      <c r="C22" s="55"/>
      <c r="D22" s="56"/>
      <c r="E22" s="60">
        <v>21</v>
      </c>
      <c r="F22" s="37" t="s">
        <v>0</v>
      </c>
      <c r="G22" s="194">
        <f>ZakladDPHZaklVypocet</f>
        <v>0</v>
      </c>
      <c r="H22" s="195"/>
      <c r="I22" s="195"/>
      <c r="J22" s="38" t="str">
        <f t="shared" si="0"/>
        <v>CZK</v>
      </c>
    </row>
    <row r="23" spans="1:10" ht="23.25" customHeight="1" x14ac:dyDescent="0.2">
      <c r="A23" s="2">
        <f>(A22-INT(A22))*100</f>
        <v>0</v>
      </c>
      <c r="B23" s="31" t="s">
        <v>16</v>
      </c>
      <c r="C23" s="61"/>
      <c r="D23" s="51"/>
      <c r="E23" s="62">
        <f>SazbaDPH2</f>
        <v>21</v>
      </c>
      <c r="F23" s="29" t="s">
        <v>0</v>
      </c>
      <c r="G23" s="219">
        <f>IF(A23&gt;50, ROUNDUP(A22, 0), ROUNDDOWN(A22, 0))</f>
        <v>0</v>
      </c>
      <c r="H23" s="220"/>
      <c r="I23" s="220"/>
      <c r="J23" s="35" t="str">
        <f t="shared" si="0"/>
        <v>CZK</v>
      </c>
    </row>
    <row r="24" spans="1:10" ht="23.25" customHeight="1" thickBot="1" x14ac:dyDescent="0.25">
      <c r="A24" s="2">
        <f>ZakladDPHSni+DPHSni+ZakladDPHZakl+DPHZakl</f>
        <v>0</v>
      </c>
      <c r="B24" s="30" t="s">
        <v>5</v>
      </c>
      <c r="C24" s="63"/>
      <c r="D24" s="64"/>
      <c r="E24" s="63"/>
      <c r="F24" s="15"/>
      <c r="G24" s="221">
        <f>CenaCelkem-(ZakladDPHSni+DPHSni+ZakladDPHZakl+DPHZakl)</f>
        <v>0</v>
      </c>
      <c r="H24" s="221"/>
      <c r="I24" s="221"/>
      <c r="J24" s="39" t="str">
        <f t="shared" si="0"/>
        <v>CZK</v>
      </c>
    </row>
    <row r="25" spans="1:10" ht="27.75" hidden="1" customHeight="1" thickBot="1" x14ac:dyDescent="0.25">
      <c r="A25" s="2"/>
      <c r="B25" s="102" t="s">
        <v>23</v>
      </c>
      <c r="C25" s="103"/>
      <c r="D25" s="103"/>
      <c r="E25" s="104"/>
      <c r="F25" s="105"/>
      <c r="G25" s="201">
        <f>ZakladDPHSniVypocet+ZakladDPHZaklVypocet</f>
        <v>0</v>
      </c>
      <c r="H25" s="202"/>
      <c r="I25" s="202"/>
      <c r="J25" s="106" t="str">
        <f t="shared" si="0"/>
        <v>CZK</v>
      </c>
    </row>
    <row r="26" spans="1:10" ht="27.75" customHeight="1" thickBot="1" x14ac:dyDescent="0.25">
      <c r="A26" s="2">
        <f>(A24-INT(A24))*100</f>
        <v>0</v>
      </c>
      <c r="B26" s="102" t="s">
        <v>35</v>
      </c>
      <c r="C26" s="107"/>
      <c r="D26" s="107"/>
      <c r="E26" s="107"/>
      <c r="F26" s="108"/>
      <c r="G26" s="201">
        <f>IF(A26&gt;50, ROUNDUP(A24, 0), ROUNDDOWN(A24, 0))</f>
        <v>0</v>
      </c>
      <c r="H26" s="201"/>
      <c r="I26" s="201"/>
      <c r="J26" s="109" t="s">
        <v>46</v>
      </c>
    </row>
    <row r="27" spans="1:10" ht="12.75" customHeight="1" x14ac:dyDescent="0.2">
      <c r="A27" s="2"/>
      <c r="B27" s="2"/>
      <c r="J27" s="9"/>
    </row>
    <row r="28" spans="1:10" ht="30" customHeight="1" x14ac:dyDescent="0.2">
      <c r="A28" s="2"/>
      <c r="B28" s="2"/>
      <c r="J28" s="9"/>
    </row>
    <row r="29" spans="1:10" ht="18.75" customHeight="1" x14ac:dyDescent="0.2">
      <c r="A29" s="2"/>
      <c r="B29" s="16"/>
      <c r="C29" s="65" t="s">
        <v>12</v>
      </c>
      <c r="D29" s="66"/>
      <c r="E29" s="66"/>
      <c r="F29" s="14" t="s">
        <v>11</v>
      </c>
      <c r="G29" s="25"/>
      <c r="H29" s="26"/>
      <c r="I29" s="25"/>
      <c r="J29" s="9"/>
    </row>
    <row r="30" spans="1:10" ht="47.25" customHeight="1" x14ac:dyDescent="0.2">
      <c r="A30" s="2"/>
      <c r="B30" s="2"/>
      <c r="J30" s="9"/>
    </row>
    <row r="31" spans="1:10" s="20" customFormat="1" ht="18.75" customHeight="1" x14ac:dyDescent="0.2">
      <c r="A31" s="19"/>
      <c r="B31" s="19"/>
      <c r="C31" s="67"/>
      <c r="D31" s="203" t="s">
        <v>43</v>
      </c>
      <c r="E31" s="204"/>
      <c r="G31" s="205"/>
      <c r="H31" s="206"/>
      <c r="I31" s="206"/>
      <c r="J31" s="24"/>
    </row>
    <row r="32" spans="1:10" ht="12.75" customHeight="1" x14ac:dyDescent="0.2">
      <c r="A32" s="2"/>
      <c r="B32" s="2"/>
      <c r="D32" s="191" t="s">
        <v>2</v>
      </c>
      <c r="E32" s="191"/>
      <c r="H32" s="10" t="s">
        <v>3</v>
      </c>
      <c r="J32" s="9"/>
    </row>
    <row r="33" spans="1:10" ht="13.5" customHeight="1" thickBot="1" x14ac:dyDescent="0.25">
      <c r="A33" s="11"/>
      <c r="B33" s="11"/>
      <c r="C33" s="68"/>
      <c r="D33" s="68"/>
      <c r="E33" s="68"/>
      <c r="F33" s="12"/>
      <c r="G33" s="12"/>
      <c r="H33" s="12"/>
      <c r="I33" s="12"/>
      <c r="J33" s="13"/>
    </row>
    <row r="34" spans="1:10" ht="27" hidden="1" customHeight="1" x14ac:dyDescent="0.2">
      <c r="B34" s="79" t="s">
        <v>17</v>
      </c>
      <c r="C34" s="80"/>
      <c r="D34" s="80"/>
      <c r="E34" s="80"/>
      <c r="F34" s="81"/>
      <c r="G34" s="81"/>
      <c r="H34" s="81"/>
      <c r="I34" s="81"/>
      <c r="J34" s="82"/>
    </row>
    <row r="35" spans="1:10" ht="25.5" hidden="1" customHeight="1" x14ac:dyDescent="0.2">
      <c r="A35" s="78" t="s">
        <v>37</v>
      </c>
      <c r="B35" s="83" t="s">
        <v>18</v>
      </c>
      <c r="C35" s="84" t="s">
        <v>6</v>
      </c>
      <c r="D35" s="84"/>
      <c r="E35" s="84"/>
      <c r="F35" s="85" t="str">
        <f>B20</f>
        <v>Základ pro sníženou DPH</v>
      </c>
      <c r="G35" s="85" t="str">
        <f>B22</f>
        <v>Základ pro základní DPH</v>
      </c>
      <c r="H35" s="86" t="s">
        <v>19</v>
      </c>
      <c r="I35" s="86" t="s">
        <v>1</v>
      </c>
      <c r="J35" s="87" t="s">
        <v>0</v>
      </c>
    </row>
    <row r="36" spans="1:10" ht="25.5" hidden="1" customHeight="1" x14ac:dyDescent="0.2">
      <c r="A36" s="78">
        <v>1</v>
      </c>
      <c r="B36" s="88" t="s">
        <v>44</v>
      </c>
      <c r="C36" s="186"/>
      <c r="D36" s="186"/>
      <c r="E36" s="186"/>
      <c r="F36" s="89">
        <f>'VNITŘNÍ PLYNOINSTALACE'!AE68</f>
        <v>0</v>
      </c>
      <c r="G36" s="90">
        <f>'VNITŘNÍ PLYNOINSTALACE'!AF68</f>
        <v>0</v>
      </c>
      <c r="H36" s="91">
        <f>(F36*SazbaDPH1/100)+(G36*SazbaDPH2/100)</f>
        <v>0</v>
      </c>
      <c r="I36" s="91">
        <f>F36+G36+H36</f>
        <v>0</v>
      </c>
      <c r="J36" s="92" t="str">
        <f>IF(CenaCelkemVypocet=0,"",I36/CenaCelkemVypocet*100)</f>
        <v/>
      </c>
    </row>
    <row r="37" spans="1:10" ht="25.5" hidden="1" customHeight="1" x14ac:dyDescent="0.2">
      <c r="A37" s="78">
        <v>2</v>
      </c>
      <c r="B37" s="93" t="s">
        <v>40</v>
      </c>
      <c r="C37" s="187" t="s">
        <v>41</v>
      </c>
      <c r="D37" s="187"/>
      <c r="E37" s="187"/>
      <c r="F37" s="94">
        <f>'VNITŘNÍ PLYNOINSTALACE'!AE68</f>
        <v>0</v>
      </c>
      <c r="G37" s="95">
        <f>'VNITŘNÍ PLYNOINSTALACE'!AF68</f>
        <v>0</v>
      </c>
      <c r="H37" s="95">
        <f>(F37*SazbaDPH1/100)+(G37*SazbaDPH2/100)</f>
        <v>0</v>
      </c>
      <c r="I37" s="95">
        <f>F37+G37+H37</f>
        <v>0</v>
      </c>
      <c r="J37" s="96" t="str">
        <f>IF(CenaCelkemVypocet=0,"",I37/CenaCelkemVypocet*100)</f>
        <v/>
      </c>
    </row>
    <row r="38" spans="1:10" ht="25.5" hidden="1" customHeight="1" x14ac:dyDescent="0.2">
      <c r="A38" s="78">
        <v>3</v>
      </c>
      <c r="B38" s="97" t="s">
        <v>39</v>
      </c>
      <c r="C38" s="186" t="s">
        <v>39</v>
      </c>
      <c r="D38" s="186"/>
      <c r="E38" s="186"/>
      <c r="F38" s="98">
        <f>'VNITŘNÍ PLYNOINSTALACE'!AE68</f>
        <v>0</v>
      </c>
      <c r="G38" s="91">
        <f>'VNITŘNÍ PLYNOINSTALACE'!AF68</f>
        <v>0</v>
      </c>
      <c r="H38" s="91">
        <f>(F38*SazbaDPH1/100)+(G38*SazbaDPH2/100)</f>
        <v>0</v>
      </c>
      <c r="I38" s="91">
        <f>F38+G38+H38</f>
        <v>0</v>
      </c>
      <c r="J38" s="92" t="str">
        <f>IF(CenaCelkemVypocet=0,"",I38/CenaCelkemVypocet*100)</f>
        <v/>
      </c>
    </row>
    <row r="39" spans="1:10" ht="25.5" hidden="1" customHeight="1" x14ac:dyDescent="0.2">
      <c r="A39" s="78"/>
      <c r="B39" s="188" t="s">
        <v>45</v>
      </c>
      <c r="C39" s="189"/>
      <c r="D39" s="189"/>
      <c r="E39" s="190"/>
      <c r="F39" s="99">
        <f>SUMIF(A36:A38,"=1",F36:F38)</f>
        <v>0</v>
      </c>
      <c r="G39" s="100">
        <f>SUMIF(A36:A38,"=1",G36:G38)</f>
        <v>0</v>
      </c>
      <c r="H39" s="100">
        <f>SUMIF(A36:A38,"=1",H36:H38)</f>
        <v>0</v>
      </c>
      <c r="I39" s="100">
        <f>SUMIF(A36:A38,"=1",I36:I38)</f>
        <v>0</v>
      </c>
      <c r="J39" s="101">
        <f>SUMIF(A36:A38,"=1",J36:J38)</f>
        <v>0</v>
      </c>
    </row>
    <row r="43" spans="1:10" ht="15.75" x14ac:dyDescent="0.25">
      <c r="B43" s="110" t="s">
        <v>47</v>
      </c>
    </row>
    <row r="45" spans="1:10" ht="25.5" customHeight="1" x14ac:dyDescent="0.2">
      <c r="A45" s="112"/>
      <c r="B45" s="115" t="s">
        <v>18</v>
      </c>
      <c r="C45" s="115" t="s">
        <v>6</v>
      </c>
      <c r="D45" s="116"/>
      <c r="E45" s="116"/>
      <c r="F45" s="117" t="s">
        <v>48</v>
      </c>
      <c r="G45" s="117" t="s">
        <v>30</v>
      </c>
      <c r="H45" s="117" t="s">
        <v>31</v>
      </c>
      <c r="I45" s="117" t="s">
        <v>29</v>
      </c>
      <c r="J45" s="117" t="s">
        <v>0</v>
      </c>
    </row>
    <row r="46" spans="1:10" ht="36.75" customHeight="1" x14ac:dyDescent="0.2">
      <c r="A46" s="113"/>
      <c r="B46" s="118" t="s">
        <v>49</v>
      </c>
      <c r="C46" s="177" t="s">
        <v>50</v>
      </c>
      <c r="D46" s="178"/>
      <c r="E46" s="178"/>
      <c r="F46" s="126" t="s">
        <v>24</v>
      </c>
      <c r="G46" s="119">
        <f>'VNITŘNÍ PLYNOINSTALACE'!I8</f>
        <v>0</v>
      </c>
      <c r="H46" s="119">
        <f>'VNITŘNÍ PLYNOINSTALACE'!K8</f>
        <v>0</v>
      </c>
      <c r="I46" s="119">
        <v>0</v>
      </c>
      <c r="J46" s="124" t="str">
        <f>IF(I53=0,"",I46/I53*100)</f>
        <v/>
      </c>
    </row>
    <row r="47" spans="1:10" ht="36.75" customHeight="1" x14ac:dyDescent="0.2">
      <c r="A47" s="113"/>
      <c r="B47" s="118" t="s">
        <v>51</v>
      </c>
      <c r="C47" s="177" t="s">
        <v>52</v>
      </c>
      <c r="D47" s="178"/>
      <c r="E47" s="178"/>
      <c r="F47" s="126" t="s">
        <v>24</v>
      </c>
      <c r="G47" s="119">
        <f>'VNITŘNÍ PLYNOINSTALACE'!I12</f>
        <v>0</v>
      </c>
      <c r="H47" s="119">
        <f>'VNITŘNÍ PLYNOINSTALACE'!K12</f>
        <v>0</v>
      </c>
      <c r="I47" s="119">
        <v>0</v>
      </c>
      <c r="J47" s="124" t="str">
        <f>IF(I53=0,"",I47/I53*100)</f>
        <v/>
      </c>
    </row>
    <row r="48" spans="1:10" ht="36.75" customHeight="1" x14ac:dyDescent="0.2">
      <c r="A48" s="113"/>
      <c r="B48" s="118" t="s">
        <v>53</v>
      </c>
      <c r="C48" s="177" t="s">
        <v>54</v>
      </c>
      <c r="D48" s="178"/>
      <c r="E48" s="178"/>
      <c r="F48" s="126" t="s">
        <v>25</v>
      </c>
      <c r="G48" s="119">
        <f>'VNITŘNÍ PLYNOINSTALACE'!I15</f>
        <v>0</v>
      </c>
      <c r="H48" s="119">
        <f>'VNITŘNÍ PLYNOINSTALACE'!K15</f>
        <v>0</v>
      </c>
      <c r="I48" s="119">
        <v>0</v>
      </c>
      <c r="J48" s="124" t="str">
        <f>IF(I53=0,"",I48/I53*100)</f>
        <v/>
      </c>
    </row>
    <row r="49" spans="1:10" ht="36.75" customHeight="1" x14ac:dyDescent="0.2">
      <c r="A49" s="113"/>
      <c r="B49" s="118" t="s">
        <v>55</v>
      </c>
      <c r="C49" s="177" t="s">
        <v>56</v>
      </c>
      <c r="D49" s="178"/>
      <c r="E49" s="178"/>
      <c r="F49" s="126" t="s">
        <v>26</v>
      </c>
      <c r="G49" s="119">
        <f>'VNITŘNÍ PLYNOINSTALACE'!I49</f>
        <v>0</v>
      </c>
      <c r="H49" s="119">
        <f>'VNITŘNÍ PLYNOINSTALACE'!K49</f>
        <v>0</v>
      </c>
      <c r="I49" s="119">
        <v>0</v>
      </c>
      <c r="J49" s="124" t="str">
        <f>IF(I53=0,"",I49/I53*100)</f>
        <v/>
      </c>
    </row>
    <row r="50" spans="1:10" ht="36.75" customHeight="1" x14ac:dyDescent="0.2">
      <c r="A50" s="113"/>
      <c r="B50" s="118" t="s">
        <v>57</v>
      </c>
      <c r="C50" s="177" t="s">
        <v>58</v>
      </c>
      <c r="D50" s="178"/>
      <c r="E50" s="178"/>
      <c r="F50" s="126" t="s">
        <v>26</v>
      </c>
      <c r="G50" s="119">
        <f>'VNITŘNÍ PLYNOINSTALACE'!I53</f>
        <v>0</v>
      </c>
      <c r="H50" s="119">
        <f>'VNITŘNÍ PLYNOINSTALACE'!K53</f>
        <v>0</v>
      </c>
      <c r="I50" s="119">
        <v>0</v>
      </c>
      <c r="J50" s="124" t="str">
        <f>IF(I53=0,"",I50/I53*100)</f>
        <v/>
      </c>
    </row>
    <row r="51" spans="1:10" ht="36.75" customHeight="1" x14ac:dyDescent="0.2">
      <c r="A51" s="113"/>
      <c r="B51" s="118" t="s">
        <v>59</v>
      </c>
      <c r="C51" s="177" t="s">
        <v>60</v>
      </c>
      <c r="D51" s="178"/>
      <c r="E51" s="178"/>
      <c r="F51" s="126" t="s">
        <v>61</v>
      </c>
      <c r="G51" s="119">
        <f>'VNITŘNÍ PLYNOINSTALACE'!I56</f>
        <v>0</v>
      </c>
      <c r="H51" s="119">
        <f>'VNITŘNÍ PLYNOINSTALACE'!K56</f>
        <v>0</v>
      </c>
      <c r="I51" s="119">
        <v>0</v>
      </c>
      <c r="J51" s="124" t="str">
        <f>IF(I53=0,"",I51/I53*100)</f>
        <v/>
      </c>
    </row>
    <row r="52" spans="1:10" ht="36.75" customHeight="1" x14ac:dyDescent="0.2">
      <c r="A52" s="113"/>
      <c r="B52" s="118" t="s">
        <v>62</v>
      </c>
      <c r="C52" s="177" t="s">
        <v>27</v>
      </c>
      <c r="D52" s="178"/>
      <c r="E52" s="178"/>
      <c r="F52" s="126" t="s">
        <v>62</v>
      </c>
      <c r="G52" s="119">
        <f>'VNITŘNÍ PLYNOINSTALACE'!I61</f>
        <v>0</v>
      </c>
      <c r="H52" s="119">
        <f>'VNITŘNÍ PLYNOINSTALACE'!K61</f>
        <v>0</v>
      </c>
      <c r="I52" s="119">
        <v>0</v>
      </c>
      <c r="J52" s="124" t="str">
        <f>IF(I53=0,"",I52/I53*100)</f>
        <v/>
      </c>
    </row>
    <row r="53" spans="1:10" ht="25.5" customHeight="1" x14ac:dyDescent="0.2">
      <c r="A53" s="114"/>
      <c r="B53" s="120" t="s">
        <v>1</v>
      </c>
      <c r="C53" s="121"/>
      <c r="D53" s="122"/>
      <c r="E53" s="122"/>
      <c r="F53" s="127"/>
      <c r="G53" s="123">
        <f>SUM(G46:G52)</f>
        <v>0</v>
      </c>
      <c r="H53" s="123">
        <f>SUM(H46:H52)</f>
        <v>0</v>
      </c>
      <c r="I53" s="123">
        <v>0</v>
      </c>
      <c r="J53" s="125">
        <f>SUM(J46:J52)</f>
        <v>0</v>
      </c>
    </row>
    <row r="54" spans="1:10" x14ac:dyDescent="0.2">
      <c r="F54" s="76"/>
      <c r="G54" s="76"/>
      <c r="H54" s="76"/>
      <c r="I54" s="76"/>
      <c r="J54" s="77"/>
    </row>
    <row r="55" spans="1:10" x14ac:dyDescent="0.2">
      <c r="F55" s="76"/>
      <c r="G55" s="76"/>
      <c r="H55" s="76"/>
      <c r="I55" s="76"/>
      <c r="J55" s="77"/>
    </row>
    <row r="56" spans="1:10" x14ac:dyDescent="0.2">
      <c r="F56" s="76"/>
      <c r="G56" s="76"/>
      <c r="H56" s="76"/>
      <c r="I56" s="76"/>
      <c r="J56" s="7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D5:G5"/>
    <mergeCell ref="D6:G6"/>
    <mergeCell ref="E7:G7"/>
    <mergeCell ref="B1:J1"/>
    <mergeCell ref="G23:I23"/>
    <mergeCell ref="G15:H15"/>
    <mergeCell ref="I14:J14"/>
    <mergeCell ref="I15:J15"/>
    <mergeCell ref="E15:F15"/>
    <mergeCell ref="E12:F12"/>
    <mergeCell ref="D8:G8"/>
    <mergeCell ref="G12:H12"/>
    <mergeCell ref="I12:J12"/>
    <mergeCell ref="I13:J13"/>
    <mergeCell ref="E18:F18"/>
    <mergeCell ref="G18:H18"/>
    <mergeCell ref="E14:F14"/>
    <mergeCell ref="D9:G9"/>
    <mergeCell ref="G13:H13"/>
    <mergeCell ref="G14:H14"/>
    <mergeCell ref="E13:F13"/>
    <mergeCell ref="E10:G10"/>
    <mergeCell ref="G26:I26"/>
    <mergeCell ref="G22:I22"/>
    <mergeCell ref="I16:J16"/>
    <mergeCell ref="G25:I25"/>
    <mergeCell ref="D31:E31"/>
    <mergeCell ref="G31:I31"/>
    <mergeCell ref="G24:I24"/>
    <mergeCell ref="G21:I21"/>
    <mergeCell ref="G20:I20"/>
    <mergeCell ref="E16:F16"/>
    <mergeCell ref="E17:F17"/>
    <mergeCell ref="I17:J17"/>
    <mergeCell ref="I18:J18"/>
    <mergeCell ref="G16:H16"/>
    <mergeCell ref="G17:H17"/>
    <mergeCell ref="C52:E52"/>
    <mergeCell ref="C11:E11"/>
    <mergeCell ref="C2:J2"/>
    <mergeCell ref="D3:J3"/>
    <mergeCell ref="C4:J4"/>
    <mergeCell ref="C47:E47"/>
    <mergeCell ref="C48:E48"/>
    <mergeCell ref="C49:E49"/>
    <mergeCell ref="C50:E50"/>
    <mergeCell ref="C51:E51"/>
    <mergeCell ref="C36:E36"/>
    <mergeCell ref="C37:E37"/>
    <mergeCell ref="C38:E38"/>
    <mergeCell ref="B39:E39"/>
    <mergeCell ref="C46:E46"/>
    <mergeCell ref="D32:E3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3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27" t="s">
        <v>7</v>
      </c>
      <c r="B1" s="227"/>
      <c r="C1" s="228"/>
      <c r="D1" s="227"/>
      <c r="E1" s="227"/>
      <c r="F1" s="227"/>
      <c r="G1" s="227"/>
    </row>
    <row r="2" spans="1:7" ht="24.95" customHeight="1" x14ac:dyDescent="0.2">
      <c r="A2" s="48" t="s">
        <v>8</v>
      </c>
      <c r="B2" s="47"/>
      <c r="C2" s="229"/>
      <c r="D2" s="229"/>
      <c r="E2" s="229"/>
      <c r="F2" s="229"/>
      <c r="G2" s="230"/>
    </row>
    <row r="3" spans="1:7" ht="24.95" customHeight="1" x14ac:dyDescent="0.2">
      <c r="A3" s="48" t="s">
        <v>9</v>
      </c>
      <c r="B3" s="47"/>
      <c r="C3" s="229"/>
      <c r="D3" s="229"/>
      <c r="E3" s="229"/>
      <c r="F3" s="229"/>
      <c r="G3" s="230"/>
    </row>
    <row r="4" spans="1:7" ht="24.95" customHeight="1" x14ac:dyDescent="0.2">
      <c r="A4" s="48" t="s">
        <v>10</v>
      </c>
      <c r="B4" s="47"/>
      <c r="C4" s="229"/>
      <c r="D4" s="229"/>
      <c r="E4" s="229"/>
      <c r="F4" s="229"/>
      <c r="G4" s="23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BFCA0-078E-4F1A-9AD1-536850F27874}">
  <sheetPr>
    <outlinePr summaryBelow="0"/>
  </sheetPr>
  <dimension ref="A1:BH5000"/>
  <sheetViews>
    <sheetView tabSelected="1" view="pageBreakPreview" zoomScale="91" zoomScaleNormal="100" zoomScaleSheetLayoutView="91" workbookViewId="0">
      <pane ySplit="7" topLeftCell="A62" activePane="bottomLeft" state="frozen"/>
      <selection pane="bottomLeft" activeCell="H59" sqref="H59"/>
    </sheetView>
  </sheetViews>
  <sheetFormatPr defaultRowHeight="12.75" outlineLevelRow="1" x14ac:dyDescent="0.2"/>
  <cols>
    <col min="1" max="1" width="3.42578125" customWidth="1"/>
    <col min="2" max="2" width="12.5703125" style="111" customWidth="1"/>
    <col min="3" max="3" width="38.28515625" style="11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1" t="s">
        <v>7</v>
      </c>
      <c r="B1" s="231"/>
      <c r="C1" s="231"/>
      <c r="D1" s="231"/>
      <c r="E1" s="231"/>
      <c r="F1" s="231"/>
      <c r="G1" s="231"/>
      <c r="AG1" t="s">
        <v>64</v>
      </c>
    </row>
    <row r="2" spans="1:60" ht="24.95" customHeight="1" x14ac:dyDescent="0.2">
      <c r="A2" s="129" t="s">
        <v>8</v>
      </c>
      <c r="B2" s="249" t="s">
        <v>220</v>
      </c>
      <c r="C2" s="250"/>
      <c r="D2" s="250"/>
      <c r="E2" s="250"/>
      <c r="F2" s="250"/>
      <c r="G2" s="251"/>
      <c r="AG2" t="s">
        <v>65</v>
      </c>
    </row>
    <row r="3" spans="1:60" ht="24.95" customHeight="1" x14ac:dyDescent="0.2">
      <c r="A3" s="129" t="s">
        <v>9</v>
      </c>
      <c r="B3" s="249" t="s">
        <v>222</v>
      </c>
      <c r="C3" s="250"/>
      <c r="D3" s="250"/>
      <c r="E3" s="250"/>
      <c r="F3" s="250"/>
      <c r="G3" s="251"/>
      <c r="AC3" s="111" t="s">
        <v>65</v>
      </c>
      <c r="AG3" t="s">
        <v>66</v>
      </c>
    </row>
    <row r="4" spans="1:60" ht="24.95" customHeight="1" x14ac:dyDescent="0.2">
      <c r="A4" s="130" t="s">
        <v>10</v>
      </c>
      <c r="B4" s="246" t="s">
        <v>222</v>
      </c>
      <c r="C4" s="247"/>
      <c r="D4" s="247"/>
      <c r="E4" s="247"/>
      <c r="F4" s="247"/>
      <c r="G4" s="248"/>
      <c r="AG4" t="s">
        <v>67</v>
      </c>
    </row>
    <row r="5" spans="1:60" x14ac:dyDescent="0.2">
      <c r="D5" s="10"/>
    </row>
    <row r="6" spans="1:60" ht="38.25" x14ac:dyDescent="0.2">
      <c r="A6" s="132" t="s">
        <v>68</v>
      </c>
      <c r="B6" s="134" t="s">
        <v>69</v>
      </c>
      <c r="C6" s="134" t="s">
        <v>70</v>
      </c>
      <c r="D6" s="133" t="s">
        <v>71</v>
      </c>
      <c r="E6" s="132" t="s">
        <v>72</v>
      </c>
      <c r="F6" s="131" t="s">
        <v>73</v>
      </c>
      <c r="G6" s="132" t="s">
        <v>29</v>
      </c>
      <c r="H6" s="135" t="s">
        <v>30</v>
      </c>
      <c r="I6" s="135" t="s">
        <v>74</v>
      </c>
      <c r="J6" s="135" t="s">
        <v>31</v>
      </c>
      <c r="K6" s="135" t="s">
        <v>75</v>
      </c>
      <c r="L6" s="135" t="s">
        <v>76</v>
      </c>
      <c r="M6" s="135" t="s">
        <v>77</v>
      </c>
      <c r="N6" s="135" t="s">
        <v>78</v>
      </c>
      <c r="O6" s="135" t="s">
        <v>79</v>
      </c>
      <c r="P6" s="135" t="s">
        <v>80</v>
      </c>
      <c r="Q6" s="135" t="s">
        <v>81</v>
      </c>
      <c r="R6" s="135" t="s">
        <v>82</v>
      </c>
      <c r="S6" s="135" t="s">
        <v>83</v>
      </c>
      <c r="T6" s="135" t="s">
        <v>84</v>
      </c>
      <c r="U6" s="135" t="s">
        <v>85</v>
      </c>
      <c r="V6" s="135" t="s">
        <v>86</v>
      </c>
      <c r="W6" s="135" t="s">
        <v>87</v>
      </c>
      <c r="X6" s="135" t="s">
        <v>88</v>
      </c>
    </row>
    <row r="7" spans="1:60" hidden="1" x14ac:dyDescent="0.2">
      <c r="A7" s="3"/>
      <c r="B7" s="4"/>
      <c r="C7" s="4"/>
      <c r="D7" s="6"/>
      <c r="E7" s="137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</row>
    <row r="8" spans="1:60" x14ac:dyDescent="0.2">
      <c r="A8" s="149" t="s">
        <v>89</v>
      </c>
      <c r="B8" s="150" t="s">
        <v>49</v>
      </c>
      <c r="C8" s="170" t="s">
        <v>50</v>
      </c>
      <c r="D8" s="151"/>
      <c r="E8" s="152"/>
      <c r="F8" s="153"/>
      <c r="G8" s="153">
        <f>SUMIF(AG9:AG11,"&lt;&gt;NOR",G9:G11)</f>
        <v>0</v>
      </c>
      <c r="H8" s="153"/>
      <c r="I8" s="153">
        <f>SUM(I9:I11)</f>
        <v>0</v>
      </c>
      <c r="J8" s="153"/>
      <c r="K8" s="154">
        <f>SUM(K9:K11)</f>
        <v>0</v>
      </c>
      <c r="L8" s="148"/>
      <c r="M8" s="148">
        <f>SUM(M9:M11)</f>
        <v>0</v>
      </c>
      <c r="N8" s="148"/>
      <c r="O8" s="148">
        <f>SUM(O9:O11)</f>
        <v>0.47000000000000003</v>
      </c>
      <c r="P8" s="148"/>
      <c r="Q8" s="148">
        <f>SUM(Q9:Q11)</f>
        <v>0</v>
      </c>
      <c r="R8" s="148"/>
      <c r="S8" s="148"/>
      <c r="T8" s="148"/>
      <c r="U8" s="148"/>
      <c r="V8" s="148">
        <f>SUM(V9:V11)</f>
        <v>3.64</v>
      </c>
      <c r="W8" s="148"/>
      <c r="X8" s="148"/>
      <c r="AG8" t="s">
        <v>90</v>
      </c>
    </row>
    <row r="9" spans="1:60" outlineLevel="1" x14ac:dyDescent="0.2">
      <c r="A9" s="162">
        <v>1</v>
      </c>
      <c r="B9" s="163" t="s">
        <v>91</v>
      </c>
      <c r="C9" s="171" t="s">
        <v>92</v>
      </c>
      <c r="D9" s="164" t="s">
        <v>93</v>
      </c>
      <c r="E9" s="165">
        <v>1</v>
      </c>
      <c r="F9" s="166">
        <v>0</v>
      </c>
      <c r="G9" s="166">
        <v>0</v>
      </c>
      <c r="H9" s="167">
        <v>0</v>
      </c>
      <c r="I9" s="166">
        <v>0</v>
      </c>
      <c r="J9" s="167">
        <v>0</v>
      </c>
      <c r="K9" s="168">
        <v>0</v>
      </c>
      <c r="L9" s="145">
        <v>21</v>
      </c>
      <c r="M9" s="145">
        <f>G9*(1+L9/100)</f>
        <v>0</v>
      </c>
      <c r="N9" s="145">
        <v>2.1250000000000002E-2</v>
      </c>
      <c r="O9" s="145">
        <f>ROUND(E9*N9,2)</f>
        <v>0.02</v>
      </c>
      <c r="P9" s="145">
        <v>0</v>
      </c>
      <c r="Q9" s="145">
        <f>ROUND(E9*P9,2)</f>
        <v>0</v>
      </c>
      <c r="R9" s="145"/>
      <c r="S9" s="145" t="s">
        <v>94</v>
      </c>
      <c r="T9" s="145" t="s">
        <v>94</v>
      </c>
      <c r="U9" s="145">
        <v>1.29</v>
      </c>
      <c r="V9" s="145">
        <f>ROUND(E9*U9,2)</f>
        <v>1.29</v>
      </c>
      <c r="W9" s="145"/>
      <c r="X9" s="145" t="s">
        <v>95</v>
      </c>
      <c r="Y9" s="136"/>
      <c r="Z9" s="136"/>
      <c r="AA9" s="136"/>
      <c r="AB9" s="136"/>
      <c r="AC9" s="136"/>
      <c r="AD9" s="136"/>
      <c r="AE9" s="136"/>
      <c r="AF9" s="136"/>
      <c r="AG9" s="136" t="s">
        <v>96</v>
      </c>
      <c r="AH9" s="136"/>
      <c r="AI9" s="136"/>
      <c r="AJ9" s="136"/>
      <c r="AK9" s="136"/>
      <c r="AL9" s="136"/>
      <c r="AM9" s="136"/>
      <c r="AN9" s="136"/>
      <c r="AO9" s="136"/>
      <c r="AP9" s="136"/>
      <c r="AQ9" s="136"/>
      <c r="AR9" s="136"/>
      <c r="AS9" s="136"/>
      <c r="AT9" s="136"/>
      <c r="AU9" s="136"/>
      <c r="AV9" s="136"/>
      <c r="AW9" s="136"/>
      <c r="AX9" s="136"/>
      <c r="AY9" s="136"/>
      <c r="AZ9" s="136"/>
      <c r="BA9" s="136"/>
      <c r="BB9" s="136"/>
      <c r="BC9" s="136"/>
      <c r="BD9" s="136"/>
      <c r="BE9" s="136"/>
      <c r="BF9" s="136"/>
      <c r="BG9" s="136"/>
      <c r="BH9" s="136"/>
    </row>
    <row r="10" spans="1:60" outlineLevel="1" x14ac:dyDescent="0.2">
      <c r="A10" s="162">
        <v>2</v>
      </c>
      <c r="B10" s="163" t="s">
        <v>97</v>
      </c>
      <c r="C10" s="171" t="s">
        <v>98</v>
      </c>
      <c r="D10" s="164" t="s">
        <v>99</v>
      </c>
      <c r="E10" s="165">
        <v>0.82</v>
      </c>
      <c r="F10" s="166">
        <v>0</v>
      </c>
      <c r="G10" s="166">
        <v>0</v>
      </c>
      <c r="H10" s="167">
        <v>0</v>
      </c>
      <c r="I10" s="166">
        <v>0</v>
      </c>
      <c r="J10" s="167">
        <v>0</v>
      </c>
      <c r="K10" s="168">
        <v>0</v>
      </c>
      <c r="L10" s="145">
        <v>21</v>
      </c>
      <c r="M10" s="145">
        <f>G10*(1+L10/100)</f>
        <v>0</v>
      </c>
      <c r="N10" s="145">
        <v>0.55242999999999998</v>
      </c>
      <c r="O10" s="145">
        <f>ROUND(E10*N10,2)</f>
        <v>0.45</v>
      </c>
      <c r="P10" s="145">
        <v>0</v>
      </c>
      <c r="Q10" s="145">
        <f>ROUND(E10*P10,2)</f>
        <v>0</v>
      </c>
      <c r="R10" s="145"/>
      <c r="S10" s="145" t="s">
        <v>94</v>
      </c>
      <c r="T10" s="145" t="s">
        <v>100</v>
      </c>
      <c r="U10" s="145">
        <v>2.8618100000000002</v>
      </c>
      <c r="V10" s="145">
        <f>ROUND(E10*U10,2)</f>
        <v>2.35</v>
      </c>
      <c r="W10" s="145"/>
      <c r="X10" s="145" t="s">
        <v>101</v>
      </c>
      <c r="Y10" s="136"/>
      <c r="Z10" s="136"/>
      <c r="AA10" s="136"/>
      <c r="AB10" s="136"/>
      <c r="AC10" s="136"/>
      <c r="AD10" s="136"/>
      <c r="AE10" s="136"/>
      <c r="AF10" s="136"/>
      <c r="AG10" s="136" t="s">
        <v>102</v>
      </c>
      <c r="AH10" s="136"/>
      <c r="AI10" s="136"/>
      <c r="AJ10" s="136"/>
      <c r="AK10" s="136"/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  <c r="AV10" s="136"/>
      <c r="AW10" s="136"/>
      <c r="AX10" s="136"/>
      <c r="AY10" s="136"/>
      <c r="AZ10" s="136"/>
      <c r="BA10" s="136"/>
      <c r="BB10" s="136"/>
      <c r="BC10" s="136"/>
      <c r="BD10" s="136"/>
      <c r="BE10" s="136"/>
      <c r="BF10" s="136"/>
      <c r="BG10" s="136"/>
      <c r="BH10" s="136"/>
    </row>
    <row r="11" spans="1:60" outlineLevel="1" x14ac:dyDescent="0.2">
      <c r="A11" s="162">
        <v>3</v>
      </c>
      <c r="B11" s="163" t="s">
        <v>103</v>
      </c>
      <c r="C11" s="171" t="s">
        <v>104</v>
      </c>
      <c r="D11" s="164" t="s">
        <v>105</v>
      </c>
      <c r="E11" s="165">
        <v>1</v>
      </c>
      <c r="F11" s="166">
        <v>0</v>
      </c>
      <c r="G11" s="166">
        <v>0</v>
      </c>
      <c r="H11" s="167">
        <v>0</v>
      </c>
      <c r="I11" s="166">
        <v>0</v>
      </c>
      <c r="J11" s="167">
        <v>0</v>
      </c>
      <c r="K11" s="168">
        <v>0</v>
      </c>
      <c r="L11" s="145">
        <v>21</v>
      </c>
      <c r="M11" s="145">
        <f>G11*(1+L11/100)</f>
        <v>0</v>
      </c>
      <c r="N11" s="145">
        <v>0</v>
      </c>
      <c r="O11" s="145">
        <f>ROUND(E11*N11,2)</f>
        <v>0</v>
      </c>
      <c r="P11" s="145">
        <v>0</v>
      </c>
      <c r="Q11" s="145">
        <f>ROUND(E11*P11,2)</f>
        <v>0</v>
      </c>
      <c r="R11" s="145"/>
      <c r="S11" s="145" t="s">
        <v>94</v>
      </c>
      <c r="T11" s="145" t="s">
        <v>106</v>
      </c>
      <c r="U11" s="145">
        <v>0</v>
      </c>
      <c r="V11" s="145">
        <f>ROUND(E11*U11,2)</f>
        <v>0</v>
      </c>
      <c r="W11" s="145"/>
      <c r="X11" s="145" t="s">
        <v>101</v>
      </c>
      <c r="Y11" s="136"/>
      <c r="Z11" s="136"/>
      <c r="AA11" s="136"/>
      <c r="AB11" s="136"/>
      <c r="AC11" s="136"/>
      <c r="AD11" s="136"/>
      <c r="AE11" s="136"/>
      <c r="AF11" s="136"/>
      <c r="AG11" s="136" t="s">
        <v>102</v>
      </c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  <c r="AV11" s="136"/>
      <c r="AW11" s="136"/>
      <c r="AX11" s="136"/>
      <c r="AY11" s="136"/>
      <c r="AZ11" s="136"/>
      <c r="BA11" s="136"/>
      <c r="BB11" s="136"/>
      <c r="BC11" s="136"/>
      <c r="BD11" s="136"/>
      <c r="BE11" s="136"/>
      <c r="BF11" s="136"/>
      <c r="BG11" s="136"/>
      <c r="BH11" s="136"/>
    </row>
    <row r="12" spans="1:60" x14ac:dyDescent="0.2">
      <c r="A12" s="149" t="s">
        <v>89</v>
      </c>
      <c r="B12" s="150" t="s">
        <v>51</v>
      </c>
      <c r="C12" s="170" t="s">
        <v>52</v>
      </c>
      <c r="D12" s="151"/>
      <c r="E12" s="152"/>
      <c r="F12" s="153"/>
      <c r="G12" s="153">
        <f>SUMIF(AG13:AG14,"&lt;&gt;NOR",G13:G14)</f>
        <v>0</v>
      </c>
      <c r="H12" s="153"/>
      <c r="I12" s="153">
        <f>SUM(I13:I14)</f>
        <v>0</v>
      </c>
      <c r="J12" s="153"/>
      <c r="K12" s="154">
        <f>SUM(K13:K14)</f>
        <v>0</v>
      </c>
      <c r="L12" s="148"/>
      <c r="M12" s="148">
        <f>SUM(M13:M14)</f>
        <v>0</v>
      </c>
      <c r="N12" s="148"/>
      <c r="O12" s="148">
        <f>SUM(O13:O14)</f>
        <v>0.04</v>
      </c>
      <c r="P12" s="148"/>
      <c r="Q12" s="148">
        <f>SUM(Q13:Q14)</f>
        <v>1.48</v>
      </c>
      <c r="R12" s="148"/>
      <c r="S12" s="148"/>
      <c r="T12" s="148"/>
      <c r="U12" s="148"/>
      <c r="V12" s="148">
        <f>SUM(V13:V14)</f>
        <v>28.04</v>
      </c>
      <c r="W12" s="148"/>
      <c r="X12" s="148"/>
      <c r="AG12" t="s">
        <v>90</v>
      </c>
    </row>
    <row r="13" spans="1:60" outlineLevel="1" x14ac:dyDescent="0.2">
      <c r="A13" s="155">
        <v>4</v>
      </c>
      <c r="B13" s="156" t="s">
        <v>107</v>
      </c>
      <c r="C13" s="172" t="s">
        <v>108</v>
      </c>
      <c r="D13" s="157" t="s">
        <v>109</v>
      </c>
      <c r="E13" s="158">
        <v>82</v>
      </c>
      <c r="F13" s="166">
        <v>0</v>
      </c>
      <c r="G13" s="166">
        <v>0</v>
      </c>
      <c r="H13" s="167">
        <v>0</v>
      </c>
      <c r="I13" s="166">
        <v>0</v>
      </c>
      <c r="J13" s="167">
        <v>0</v>
      </c>
      <c r="K13" s="168">
        <v>0</v>
      </c>
      <c r="L13" s="145">
        <v>21</v>
      </c>
      <c r="M13" s="145">
        <f>G13*(1+L13/100)</f>
        <v>0</v>
      </c>
      <c r="N13" s="145">
        <v>4.8999999999999998E-4</v>
      </c>
      <c r="O13" s="145">
        <f>ROUND(E13*N13,2)</f>
        <v>0.04</v>
      </c>
      <c r="P13" s="145">
        <v>1.7999999999999999E-2</v>
      </c>
      <c r="Q13" s="145">
        <f>ROUND(E13*P13,2)</f>
        <v>1.48</v>
      </c>
      <c r="R13" s="145"/>
      <c r="S13" s="145" t="s">
        <v>94</v>
      </c>
      <c r="T13" s="145" t="s">
        <v>94</v>
      </c>
      <c r="U13" s="145">
        <v>0.34200000000000003</v>
      </c>
      <c r="V13" s="145">
        <f>ROUND(E13*U13,2)</f>
        <v>28.04</v>
      </c>
      <c r="W13" s="145"/>
      <c r="X13" s="145" t="s">
        <v>95</v>
      </c>
      <c r="Y13" s="136"/>
      <c r="Z13" s="136"/>
      <c r="AA13" s="136"/>
      <c r="AB13" s="136"/>
      <c r="AC13" s="136"/>
      <c r="AD13" s="136"/>
      <c r="AE13" s="136"/>
      <c r="AF13" s="136"/>
      <c r="AG13" s="136" t="s">
        <v>96</v>
      </c>
      <c r="AH13" s="136"/>
      <c r="AI13" s="136"/>
      <c r="AJ13" s="136"/>
      <c r="AK13" s="136"/>
      <c r="AL13" s="136"/>
      <c r="AM13" s="136"/>
      <c r="AN13" s="136"/>
      <c r="AO13" s="136"/>
      <c r="AP13" s="136"/>
      <c r="AQ13" s="136"/>
      <c r="AR13" s="136"/>
      <c r="AS13" s="136"/>
      <c r="AT13" s="136"/>
      <c r="AU13" s="136"/>
      <c r="AV13" s="136"/>
      <c r="AW13" s="136"/>
      <c r="AX13" s="136"/>
      <c r="AY13" s="136"/>
      <c r="AZ13" s="136"/>
      <c r="BA13" s="136"/>
      <c r="BB13" s="136"/>
      <c r="BC13" s="136"/>
      <c r="BD13" s="136"/>
      <c r="BE13" s="136"/>
      <c r="BF13" s="136"/>
      <c r="BG13" s="136"/>
      <c r="BH13" s="136"/>
    </row>
    <row r="14" spans="1:60" outlineLevel="1" x14ac:dyDescent="0.2">
      <c r="A14" s="143"/>
      <c r="B14" s="144"/>
      <c r="C14" s="173" t="s">
        <v>110</v>
      </c>
      <c r="D14" s="146"/>
      <c r="E14" s="147">
        <v>82</v>
      </c>
      <c r="F14" s="145"/>
      <c r="G14" s="145"/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36"/>
      <c r="Z14" s="136"/>
      <c r="AA14" s="136"/>
      <c r="AB14" s="136"/>
      <c r="AC14" s="136"/>
      <c r="AD14" s="136"/>
      <c r="AE14" s="136"/>
      <c r="AF14" s="136"/>
      <c r="AG14" s="136" t="s">
        <v>111</v>
      </c>
      <c r="AH14" s="136">
        <v>0</v>
      </c>
      <c r="AI14" s="136"/>
      <c r="AJ14" s="136"/>
      <c r="AK14" s="136"/>
      <c r="AL14" s="136"/>
      <c r="AM14" s="136"/>
      <c r="AN14" s="136"/>
      <c r="AO14" s="136"/>
      <c r="AP14" s="136"/>
      <c r="AQ14" s="136"/>
      <c r="AR14" s="136"/>
      <c r="AS14" s="136"/>
      <c r="AT14" s="136"/>
      <c r="AU14" s="136"/>
      <c r="AV14" s="136"/>
      <c r="AW14" s="136"/>
      <c r="AX14" s="136"/>
      <c r="AY14" s="136"/>
      <c r="AZ14" s="136"/>
      <c r="BA14" s="136"/>
      <c r="BB14" s="136"/>
      <c r="BC14" s="136"/>
      <c r="BD14" s="136"/>
      <c r="BE14" s="136"/>
      <c r="BF14" s="136"/>
      <c r="BG14" s="136"/>
      <c r="BH14" s="136"/>
    </row>
    <row r="15" spans="1:60" x14ac:dyDescent="0.2">
      <c r="A15" s="149" t="s">
        <v>89</v>
      </c>
      <c r="B15" s="150" t="s">
        <v>53</v>
      </c>
      <c r="C15" s="170" t="s">
        <v>54</v>
      </c>
      <c r="D15" s="151"/>
      <c r="E15" s="152"/>
      <c r="F15" s="153"/>
      <c r="G15" s="153">
        <f>SUMIF(AG16:AG48,"&lt;&gt;NOR",G16:G48)</f>
        <v>0</v>
      </c>
      <c r="H15" s="153"/>
      <c r="I15" s="153">
        <f>SUM(I16:I48)</f>
        <v>0</v>
      </c>
      <c r="J15" s="153"/>
      <c r="K15" s="154">
        <f>SUM(K16:K48)</f>
        <v>0</v>
      </c>
      <c r="L15" s="148"/>
      <c r="M15" s="148">
        <f>SUM(M16:M48)</f>
        <v>0</v>
      </c>
      <c r="N15" s="148"/>
      <c r="O15" s="148">
        <f>SUM(O16:O48)</f>
        <v>0.67</v>
      </c>
      <c r="P15" s="148"/>
      <c r="Q15" s="148">
        <f>SUM(Q16:Q48)</f>
        <v>0</v>
      </c>
      <c r="R15" s="148"/>
      <c r="S15" s="148"/>
      <c r="T15" s="148"/>
      <c r="U15" s="148"/>
      <c r="V15" s="148">
        <f>SUM(V16:V48)</f>
        <v>69.399999999999991</v>
      </c>
      <c r="W15" s="148"/>
      <c r="X15" s="148"/>
      <c r="AG15" t="s">
        <v>90</v>
      </c>
    </row>
    <row r="16" spans="1:60" ht="22.5" outlineLevel="1" x14ac:dyDescent="0.2">
      <c r="A16" s="162">
        <v>5</v>
      </c>
      <c r="B16" s="163" t="s">
        <v>112</v>
      </c>
      <c r="C16" s="171" t="s">
        <v>113</v>
      </c>
      <c r="D16" s="164" t="s">
        <v>109</v>
      </c>
      <c r="E16" s="165">
        <v>55</v>
      </c>
      <c r="F16" s="166">
        <v>0</v>
      </c>
      <c r="G16" s="166">
        <v>0</v>
      </c>
      <c r="H16" s="167">
        <v>0</v>
      </c>
      <c r="I16" s="166">
        <v>0</v>
      </c>
      <c r="J16" s="167">
        <v>0</v>
      </c>
      <c r="K16" s="168">
        <v>0</v>
      </c>
      <c r="L16" s="145">
        <v>21</v>
      </c>
      <c r="M16" s="145">
        <f t="shared" ref="M16:M48" si="0">G16*(1+L16/100)</f>
        <v>0</v>
      </c>
      <c r="N16" s="145">
        <v>4.8700000000000002E-3</v>
      </c>
      <c r="O16" s="145">
        <f t="shared" ref="O16:O48" si="1">ROUND(E16*N16,2)</f>
        <v>0.27</v>
      </c>
      <c r="P16" s="145">
        <v>0</v>
      </c>
      <c r="Q16" s="145">
        <f t="shared" ref="Q16:Q48" si="2">ROUND(E16*P16,2)</f>
        <v>0</v>
      </c>
      <c r="R16" s="145"/>
      <c r="S16" s="145" t="s">
        <v>94</v>
      </c>
      <c r="T16" s="145" t="s">
        <v>94</v>
      </c>
      <c r="U16" s="145">
        <v>0.44556000000000001</v>
      </c>
      <c r="V16" s="145">
        <f t="shared" ref="V16:V48" si="3">ROUND(E16*U16,2)</f>
        <v>24.51</v>
      </c>
      <c r="W16" s="145"/>
      <c r="X16" s="145" t="s">
        <v>95</v>
      </c>
      <c r="Y16" s="136"/>
      <c r="Z16" s="136"/>
      <c r="AA16" s="136"/>
      <c r="AB16" s="136"/>
      <c r="AC16" s="136"/>
      <c r="AD16" s="136"/>
      <c r="AE16" s="136"/>
      <c r="AF16" s="136"/>
      <c r="AG16" s="136" t="s">
        <v>96</v>
      </c>
      <c r="AH16" s="136"/>
      <c r="AI16" s="136"/>
      <c r="AJ16" s="136"/>
      <c r="AK16" s="136"/>
      <c r="AL16" s="136"/>
      <c r="AM16" s="136"/>
      <c r="AN16" s="136"/>
      <c r="AO16" s="136"/>
      <c r="AP16" s="136"/>
      <c r="AQ16" s="136"/>
      <c r="AR16" s="136"/>
      <c r="AS16" s="136"/>
      <c r="AT16" s="136"/>
      <c r="AU16" s="136"/>
      <c r="AV16" s="136"/>
      <c r="AW16" s="136"/>
      <c r="AX16" s="136"/>
      <c r="AY16" s="136"/>
      <c r="AZ16" s="136"/>
      <c r="BA16" s="136"/>
      <c r="BB16" s="136"/>
      <c r="BC16" s="136"/>
      <c r="BD16" s="136"/>
      <c r="BE16" s="136"/>
      <c r="BF16" s="136"/>
      <c r="BG16" s="136"/>
      <c r="BH16" s="136"/>
    </row>
    <row r="17" spans="1:60" ht="22.5" outlineLevel="1" x14ac:dyDescent="0.2">
      <c r="A17" s="162">
        <v>6</v>
      </c>
      <c r="B17" s="163" t="s">
        <v>114</v>
      </c>
      <c r="C17" s="171" t="s">
        <v>115</v>
      </c>
      <c r="D17" s="164" t="s">
        <v>109</v>
      </c>
      <c r="E17" s="165">
        <v>55</v>
      </c>
      <c r="F17" s="166">
        <v>0</v>
      </c>
      <c r="G17" s="166">
        <v>0</v>
      </c>
      <c r="H17" s="167">
        <v>0</v>
      </c>
      <c r="I17" s="166">
        <v>0</v>
      </c>
      <c r="J17" s="167">
        <v>0</v>
      </c>
      <c r="K17" s="168">
        <v>0</v>
      </c>
      <c r="L17" s="145">
        <v>21</v>
      </c>
      <c r="M17" s="145">
        <f t="shared" si="0"/>
        <v>0</v>
      </c>
      <c r="N17" s="145">
        <v>0</v>
      </c>
      <c r="O17" s="145">
        <f t="shared" si="1"/>
        <v>0</v>
      </c>
      <c r="P17" s="145">
        <v>0</v>
      </c>
      <c r="Q17" s="145">
        <f t="shared" si="2"/>
        <v>0</v>
      </c>
      <c r="R17" s="145"/>
      <c r="S17" s="145" t="s">
        <v>116</v>
      </c>
      <c r="T17" s="145" t="s">
        <v>106</v>
      </c>
      <c r="U17" s="145">
        <v>0</v>
      </c>
      <c r="V17" s="145">
        <f t="shared" si="3"/>
        <v>0</v>
      </c>
      <c r="W17" s="145"/>
      <c r="X17" s="145" t="s">
        <v>117</v>
      </c>
      <c r="Y17" s="136"/>
      <c r="Z17" s="136"/>
      <c r="AA17" s="136"/>
      <c r="AB17" s="136"/>
      <c r="AC17" s="136"/>
      <c r="AD17" s="136"/>
      <c r="AE17" s="136"/>
      <c r="AF17" s="136"/>
      <c r="AG17" s="136" t="s">
        <v>118</v>
      </c>
      <c r="AH17" s="136"/>
      <c r="AI17" s="136"/>
      <c r="AJ17" s="136"/>
      <c r="AK17" s="136"/>
      <c r="AL17" s="136"/>
      <c r="AM17" s="136"/>
      <c r="AN17" s="136"/>
      <c r="AO17" s="136"/>
      <c r="AP17" s="136"/>
      <c r="AQ17" s="136"/>
      <c r="AR17" s="136"/>
      <c r="AS17" s="136"/>
      <c r="AT17" s="136"/>
      <c r="AU17" s="136"/>
      <c r="AV17" s="136"/>
      <c r="AW17" s="136"/>
      <c r="AX17" s="136"/>
      <c r="AY17" s="136"/>
      <c r="AZ17" s="136"/>
      <c r="BA17" s="136"/>
      <c r="BB17" s="136"/>
      <c r="BC17" s="136"/>
      <c r="BD17" s="136"/>
      <c r="BE17" s="136"/>
      <c r="BF17" s="136"/>
      <c r="BG17" s="136"/>
      <c r="BH17" s="136"/>
    </row>
    <row r="18" spans="1:60" ht="22.5" outlineLevel="1" x14ac:dyDescent="0.2">
      <c r="A18" s="162">
        <v>7</v>
      </c>
      <c r="B18" s="163" t="s">
        <v>119</v>
      </c>
      <c r="C18" s="171" t="s">
        <v>120</v>
      </c>
      <c r="D18" s="164" t="s">
        <v>109</v>
      </c>
      <c r="E18" s="165">
        <v>47</v>
      </c>
      <c r="F18" s="166">
        <v>0</v>
      </c>
      <c r="G18" s="166">
        <v>0</v>
      </c>
      <c r="H18" s="167">
        <v>0</v>
      </c>
      <c r="I18" s="166">
        <v>0</v>
      </c>
      <c r="J18" s="167">
        <v>0</v>
      </c>
      <c r="K18" s="168">
        <v>0</v>
      </c>
      <c r="L18" s="145">
        <v>21</v>
      </c>
      <c r="M18" s="145">
        <f t="shared" si="0"/>
        <v>0</v>
      </c>
      <c r="N18" s="145">
        <v>4.8900000000000002E-3</v>
      </c>
      <c r="O18" s="145">
        <f t="shared" si="1"/>
        <v>0.23</v>
      </c>
      <c r="P18" s="145">
        <v>0</v>
      </c>
      <c r="Q18" s="145">
        <f t="shared" si="2"/>
        <v>0</v>
      </c>
      <c r="R18" s="145"/>
      <c r="S18" s="145" t="s">
        <v>94</v>
      </c>
      <c r="T18" s="145" t="s">
        <v>94</v>
      </c>
      <c r="U18" s="145">
        <v>0.47355999999999998</v>
      </c>
      <c r="V18" s="145">
        <f t="shared" si="3"/>
        <v>22.26</v>
      </c>
      <c r="W18" s="145"/>
      <c r="X18" s="145" t="s">
        <v>95</v>
      </c>
      <c r="Y18" s="136"/>
      <c r="Z18" s="136"/>
      <c r="AA18" s="136"/>
      <c r="AB18" s="136"/>
      <c r="AC18" s="136"/>
      <c r="AD18" s="136"/>
      <c r="AE18" s="136"/>
      <c r="AF18" s="136"/>
      <c r="AG18" s="136" t="s">
        <v>96</v>
      </c>
      <c r="AH18" s="136"/>
      <c r="AI18" s="136"/>
      <c r="AJ18" s="136"/>
      <c r="AK18" s="136"/>
      <c r="AL18" s="136"/>
      <c r="AM18" s="136"/>
      <c r="AN18" s="136"/>
      <c r="AO18" s="136"/>
      <c r="AP18" s="136"/>
      <c r="AQ18" s="136"/>
      <c r="AR18" s="136"/>
      <c r="AS18" s="136"/>
      <c r="AT18" s="136"/>
      <c r="AU18" s="136"/>
      <c r="AV18" s="136"/>
      <c r="AW18" s="136"/>
      <c r="AX18" s="136"/>
      <c r="AY18" s="136"/>
      <c r="AZ18" s="136"/>
      <c r="BA18" s="136"/>
      <c r="BB18" s="136"/>
      <c r="BC18" s="136"/>
      <c r="BD18" s="136"/>
      <c r="BE18" s="136"/>
      <c r="BF18" s="136"/>
      <c r="BG18" s="136"/>
      <c r="BH18" s="136"/>
    </row>
    <row r="19" spans="1:60" ht="22.5" outlineLevel="1" x14ac:dyDescent="0.2">
      <c r="A19" s="162">
        <v>8</v>
      </c>
      <c r="B19" s="163" t="s">
        <v>121</v>
      </c>
      <c r="C19" s="171" t="s">
        <v>122</v>
      </c>
      <c r="D19" s="164" t="s">
        <v>109</v>
      </c>
      <c r="E19" s="165">
        <v>47</v>
      </c>
      <c r="F19" s="166">
        <v>0</v>
      </c>
      <c r="G19" s="166">
        <v>0</v>
      </c>
      <c r="H19" s="167">
        <v>0</v>
      </c>
      <c r="I19" s="166">
        <v>0</v>
      </c>
      <c r="J19" s="167">
        <v>0</v>
      </c>
      <c r="K19" s="168">
        <v>0</v>
      </c>
      <c r="L19" s="145">
        <v>21</v>
      </c>
      <c r="M19" s="145">
        <f t="shared" si="0"/>
        <v>0</v>
      </c>
      <c r="N19" s="145">
        <v>0</v>
      </c>
      <c r="O19" s="145">
        <f t="shared" si="1"/>
        <v>0</v>
      </c>
      <c r="P19" s="145">
        <v>0</v>
      </c>
      <c r="Q19" s="145">
        <f t="shared" si="2"/>
        <v>0</v>
      </c>
      <c r="R19" s="145"/>
      <c r="S19" s="145" t="s">
        <v>116</v>
      </c>
      <c r="T19" s="145" t="s">
        <v>106</v>
      </c>
      <c r="U19" s="145">
        <v>0</v>
      </c>
      <c r="V19" s="145">
        <f t="shared" si="3"/>
        <v>0</v>
      </c>
      <c r="W19" s="145"/>
      <c r="X19" s="145" t="s">
        <v>117</v>
      </c>
      <c r="Y19" s="136"/>
      <c r="Z19" s="136"/>
      <c r="AA19" s="136"/>
      <c r="AB19" s="136"/>
      <c r="AC19" s="136"/>
      <c r="AD19" s="136"/>
      <c r="AE19" s="136"/>
      <c r="AF19" s="136"/>
      <c r="AG19" s="136" t="s">
        <v>118</v>
      </c>
      <c r="AH19" s="136"/>
      <c r="AI19" s="136"/>
      <c r="AJ19" s="136"/>
      <c r="AK19" s="136"/>
      <c r="AL19" s="136"/>
      <c r="AM19" s="136"/>
      <c r="AN19" s="136"/>
      <c r="AO19" s="136"/>
      <c r="AP19" s="136"/>
      <c r="AQ19" s="136"/>
      <c r="AR19" s="136"/>
      <c r="AS19" s="136"/>
      <c r="AT19" s="136"/>
      <c r="AU19" s="136"/>
      <c r="AV19" s="136"/>
      <c r="AW19" s="136"/>
      <c r="AX19" s="136"/>
      <c r="AY19" s="136"/>
      <c r="AZ19" s="136"/>
      <c r="BA19" s="136"/>
      <c r="BB19" s="136"/>
      <c r="BC19" s="136"/>
      <c r="BD19" s="136"/>
      <c r="BE19" s="136"/>
      <c r="BF19" s="136"/>
      <c r="BG19" s="136"/>
      <c r="BH19" s="136"/>
    </row>
    <row r="20" spans="1:60" outlineLevel="1" x14ac:dyDescent="0.2">
      <c r="A20" s="162">
        <v>9</v>
      </c>
      <c r="B20" s="163" t="s">
        <v>123</v>
      </c>
      <c r="C20" s="171" t="s">
        <v>124</v>
      </c>
      <c r="D20" s="164" t="s">
        <v>109</v>
      </c>
      <c r="E20" s="165">
        <v>30</v>
      </c>
      <c r="F20" s="166">
        <v>0</v>
      </c>
      <c r="G20" s="166">
        <v>0</v>
      </c>
      <c r="H20" s="167">
        <v>0</v>
      </c>
      <c r="I20" s="166">
        <v>0</v>
      </c>
      <c r="J20" s="167">
        <v>0</v>
      </c>
      <c r="K20" s="168">
        <v>0</v>
      </c>
      <c r="L20" s="145">
        <v>21</v>
      </c>
      <c r="M20" s="145">
        <f t="shared" si="0"/>
        <v>0</v>
      </c>
      <c r="N20" s="145">
        <v>5.1399999999999996E-3</v>
      </c>
      <c r="O20" s="145">
        <f t="shared" si="1"/>
        <v>0.15</v>
      </c>
      <c r="P20" s="145">
        <v>0</v>
      </c>
      <c r="Q20" s="145">
        <f t="shared" si="2"/>
        <v>0</v>
      </c>
      <c r="R20" s="145"/>
      <c r="S20" s="145" t="s">
        <v>94</v>
      </c>
      <c r="T20" s="145" t="s">
        <v>94</v>
      </c>
      <c r="U20" s="145">
        <v>0.51456000000000002</v>
      </c>
      <c r="V20" s="145">
        <f t="shared" si="3"/>
        <v>15.44</v>
      </c>
      <c r="W20" s="145"/>
      <c r="X20" s="145" t="s">
        <v>95</v>
      </c>
      <c r="Y20" s="136"/>
      <c r="Z20" s="136"/>
      <c r="AA20" s="136"/>
      <c r="AB20" s="136"/>
      <c r="AC20" s="136"/>
      <c r="AD20" s="136"/>
      <c r="AE20" s="136"/>
      <c r="AF20" s="136"/>
      <c r="AG20" s="136" t="s">
        <v>96</v>
      </c>
      <c r="AH20" s="136"/>
      <c r="AI20" s="136"/>
      <c r="AJ20" s="136"/>
      <c r="AK20" s="136"/>
      <c r="AL20" s="136"/>
      <c r="AM20" s="136"/>
      <c r="AN20" s="136"/>
      <c r="AO20" s="136"/>
      <c r="AP20" s="136"/>
      <c r="AQ20" s="136"/>
      <c r="AR20" s="136"/>
      <c r="AS20" s="136"/>
      <c r="AT20" s="136"/>
      <c r="AU20" s="136"/>
      <c r="AV20" s="136"/>
      <c r="AW20" s="136"/>
      <c r="AX20" s="136"/>
      <c r="AY20" s="136"/>
      <c r="AZ20" s="136"/>
      <c r="BA20" s="136"/>
      <c r="BB20" s="136"/>
      <c r="BC20" s="136"/>
      <c r="BD20" s="136"/>
      <c r="BE20" s="136"/>
      <c r="BF20" s="136"/>
      <c r="BG20" s="136"/>
      <c r="BH20" s="136"/>
    </row>
    <row r="21" spans="1:60" ht="22.5" outlineLevel="1" x14ac:dyDescent="0.2">
      <c r="A21" s="162">
        <v>10</v>
      </c>
      <c r="B21" s="163" t="s">
        <v>125</v>
      </c>
      <c r="C21" s="171" t="s">
        <v>126</v>
      </c>
      <c r="D21" s="164" t="s">
        <v>109</v>
      </c>
      <c r="E21" s="165">
        <v>30</v>
      </c>
      <c r="F21" s="166">
        <v>0</v>
      </c>
      <c r="G21" s="166">
        <v>0</v>
      </c>
      <c r="H21" s="167">
        <v>0</v>
      </c>
      <c r="I21" s="166">
        <v>0</v>
      </c>
      <c r="J21" s="167">
        <v>0</v>
      </c>
      <c r="K21" s="168">
        <v>0</v>
      </c>
      <c r="L21" s="145">
        <v>21</v>
      </c>
      <c r="M21" s="145">
        <f t="shared" si="0"/>
        <v>0</v>
      </c>
      <c r="N21" s="145">
        <v>0</v>
      </c>
      <c r="O21" s="145">
        <f t="shared" si="1"/>
        <v>0</v>
      </c>
      <c r="P21" s="145">
        <v>0</v>
      </c>
      <c r="Q21" s="145">
        <f t="shared" si="2"/>
        <v>0</v>
      </c>
      <c r="R21" s="145" t="s">
        <v>127</v>
      </c>
      <c r="S21" s="145" t="s">
        <v>94</v>
      </c>
      <c r="T21" s="145" t="s">
        <v>106</v>
      </c>
      <c r="U21" s="145">
        <v>0</v>
      </c>
      <c r="V21" s="145">
        <f t="shared" si="3"/>
        <v>0</v>
      </c>
      <c r="W21" s="145"/>
      <c r="X21" s="145" t="s">
        <v>117</v>
      </c>
      <c r="Y21" s="136"/>
      <c r="Z21" s="136"/>
      <c r="AA21" s="136"/>
      <c r="AB21" s="136"/>
      <c r="AC21" s="136"/>
      <c r="AD21" s="136"/>
      <c r="AE21" s="136"/>
      <c r="AF21" s="136"/>
      <c r="AG21" s="136" t="s">
        <v>118</v>
      </c>
      <c r="AH21" s="136"/>
      <c r="AI21" s="136"/>
      <c r="AJ21" s="136"/>
      <c r="AK21" s="136"/>
      <c r="AL21" s="136"/>
      <c r="AM21" s="136"/>
      <c r="AN21" s="136"/>
      <c r="AO21" s="136"/>
      <c r="AP21" s="136"/>
      <c r="AQ21" s="136"/>
      <c r="AR21" s="136"/>
      <c r="AS21" s="136"/>
      <c r="AT21" s="136"/>
      <c r="AU21" s="136"/>
      <c r="AV21" s="136"/>
      <c r="AW21" s="136"/>
      <c r="AX21" s="136"/>
      <c r="AY21" s="136"/>
      <c r="AZ21" s="136"/>
      <c r="BA21" s="136"/>
      <c r="BB21" s="136"/>
      <c r="BC21" s="136"/>
      <c r="BD21" s="136"/>
      <c r="BE21" s="136"/>
      <c r="BF21" s="136"/>
      <c r="BG21" s="136"/>
      <c r="BH21" s="136"/>
    </row>
    <row r="22" spans="1:60" outlineLevel="1" x14ac:dyDescent="0.2">
      <c r="A22" s="162">
        <v>11</v>
      </c>
      <c r="B22" s="163" t="s">
        <v>128</v>
      </c>
      <c r="C22" s="171" t="s">
        <v>129</v>
      </c>
      <c r="D22" s="164" t="s">
        <v>93</v>
      </c>
      <c r="E22" s="165">
        <v>15</v>
      </c>
      <c r="F22" s="166">
        <v>0</v>
      </c>
      <c r="G22" s="166">
        <v>0</v>
      </c>
      <c r="H22" s="167">
        <v>0</v>
      </c>
      <c r="I22" s="166">
        <v>0</v>
      </c>
      <c r="J22" s="167">
        <v>0</v>
      </c>
      <c r="K22" s="168">
        <v>0</v>
      </c>
      <c r="L22" s="145">
        <v>21</v>
      </c>
      <c r="M22" s="145">
        <f t="shared" si="0"/>
        <v>0</v>
      </c>
      <c r="N22" s="145">
        <v>0</v>
      </c>
      <c r="O22" s="145">
        <f t="shared" si="1"/>
        <v>0</v>
      </c>
      <c r="P22" s="145">
        <v>0</v>
      </c>
      <c r="Q22" s="145">
        <f t="shared" si="2"/>
        <v>0</v>
      </c>
      <c r="R22" s="145"/>
      <c r="S22" s="145" t="s">
        <v>94</v>
      </c>
      <c r="T22" s="145" t="s">
        <v>94</v>
      </c>
      <c r="U22" s="145">
        <v>0.22700000000000001</v>
      </c>
      <c r="V22" s="145">
        <f t="shared" si="3"/>
        <v>3.41</v>
      </c>
      <c r="W22" s="145"/>
      <c r="X22" s="145" t="s">
        <v>95</v>
      </c>
      <c r="Y22" s="136"/>
      <c r="Z22" s="136"/>
      <c r="AA22" s="136"/>
      <c r="AB22" s="136"/>
      <c r="AC22" s="136"/>
      <c r="AD22" s="136"/>
      <c r="AE22" s="136"/>
      <c r="AF22" s="136"/>
      <c r="AG22" s="136" t="s">
        <v>96</v>
      </c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</row>
    <row r="23" spans="1:60" outlineLevel="1" x14ac:dyDescent="0.2">
      <c r="A23" s="162">
        <v>12</v>
      </c>
      <c r="B23" s="163" t="s">
        <v>130</v>
      </c>
      <c r="C23" s="171" t="s">
        <v>131</v>
      </c>
      <c r="D23" s="164" t="s">
        <v>93</v>
      </c>
      <c r="E23" s="165">
        <v>15</v>
      </c>
      <c r="F23" s="166">
        <v>0</v>
      </c>
      <c r="G23" s="166">
        <v>0</v>
      </c>
      <c r="H23" s="167">
        <v>0</v>
      </c>
      <c r="I23" s="166">
        <v>0</v>
      </c>
      <c r="J23" s="167">
        <v>0</v>
      </c>
      <c r="K23" s="168">
        <v>0</v>
      </c>
      <c r="L23" s="145">
        <v>21</v>
      </c>
      <c r="M23" s="145">
        <f t="shared" si="0"/>
        <v>0</v>
      </c>
      <c r="N23" s="145">
        <v>3.6000000000000002E-4</v>
      </c>
      <c r="O23" s="145">
        <f t="shared" si="1"/>
        <v>0.01</v>
      </c>
      <c r="P23" s="145">
        <v>0</v>
      </c>
      <c r="Q23" s="145">
        <f t="shared" si="2"/>
        <v>0</v>
      </c>
      <c r="R23" s="145" t="s">
        <v>127</v>
      </c>
      <c r="S23" s="145" t="s">
        <v>94</v>
      </c>
      <c r="T23" s="145" t="s">
        <v>94</v>
      </c>
      <c r="U23" s="145">
        <v>0</v>
      </c>
      <c r="V23" s="145">
        <f t="shared" si="3"/>
        <v>0</v>
      </c>
      <c r="W23" s="145"/>
      <c r="X23" s="145" t="s">
        <v>117</v>
      </c>
      <c r="Y23" s="136"/>
      <c r="Z23" s="136"/>
      <c r="AA23" s="136"/>
      <c r="AB23" s="136"/>
      <c r="AC23" s="136"/>
      <c r="AD23" s="136"/>
      <c r="AE23" s="136"/>
      <c r="AF23" s="136"/>
      <c r="AG23" s="136" t="s">
        <v>118</v>
      </c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</row>
    <row r="24" spans="1:60" outlineLevel="1" x14ac:dyDescent="0.2">
      <c r="A24" s="162">
        <v>13</v>
      </c>
      <c r="B24" s="163" t="s">
        <v>132</v>
      </c>
      <c r="C24" s="171" t="s">
        <v>133</v>
      </c>
      <c r="D24" s="164" t="s">
        <v>93</v>
      </c>
      <c r="E24" s="165">
        <v>1</v>
      </c>
      <c r="F24" s="166">
        <v>0</v>
      </c>
      <c r="G24" s="166">
        <v>0</v>
      </c>
      <c r="H24" s="167">
        <v>0</v>
      </c>
      <c r="I24" s="166">
        <v>0</v>
      </c>
      <c r="J24" s="167">
        <v>0</v>
      </c>
      <c r="K24" s="168">
        <v>0</v>
      </c>
      <c r="L24" s="145">
        <v>21</v>
      </c>
      <c r="M24" s="145">
        <f t="shared" si="0"/>
        <v>0</v>
      </c>
      <c r="N24" s="145">
        <v>0</v>
      </c>
      <c r="O24" s="145">
        <f t="shared" si="1"/>
        <v>0</v>
      </c>
      <c r="P24" s="145">
        <v>0</v>
      </c>
      <c r="Q24" s="145">
        <f t="shared" si="2"/>
        <v>0</v>
      </c>
      <c r="R24" s="145"/>
      <c r="S24" s="145" t="s">
        <v>94</v>
      </c>
      <c r="T24" s="145" t="s">
        <v>94</v>
      </c>
      <c r="U24" s="145">
        <v>0.35</v>
      </c>
      <c r="V24" s="145">
        <f t="shared" si="3"/>
        <v>0.35</v>
      </c>
      <c r="W24" s="145"/>
      <c r="X24" s="145" t="s">
        <v>95</v>
      </c>
      <c r="Y24" s="136"/>
      <c r="Z24" s="136"/>
      <c r="AA24" s="136"/>
      <c r="AB24" s="136"/>
      <c r="AC24" s="136"/>
      <c r="AD24" s="136"/>
      <c r="AE24" s="136"/>
      <c r="AF24" s="136"/>
      <c r="AG24" s="136" t="s">
        <v>96</v>
      </c>
      <c r="AH24" s="136"/>
      <c r="AI24" s="136"/>
      <c r="AJ24" s="136"/>
      <c r="AK24" s="136"/>
      <c r="AL24" s="136"/>
      <c r="AM24" s="136"/>
      <c r="AN24" s="136"/>
      <c r="AO24" s="136"/>
      <c r="AP24" s="136"/>
      <c r="AQ24" s="136"/>
      <c r="AR24" s="136"/>
      <c r="AS24" s="136"/>
      <c r="AT24" s="136"/>
      <c r="AU24" s="136"/>
      <c r="AV24" s="136"/>
      <c r="AW24" s="136"/>
      <c r="AX24" s="136"/>
      <c r="AY24" s="136"/>
      <c r="AZ24" s="136"/>
      <c r="BA24" s="136"/>
      <c r="BB24" s="136"/>
      <c r="BC24" s="136"/>
      <c r="BD24" s="136"/>
      <c r="BE24" s="136"/>
      <c r="BF24" s="136"/>
      <c r="BG24" s="136"/>
      <c r="BH24" s="136"/>
    </row>
    <row r="25" spans="1:60" outlineLevel="1" x14ac:dyDescent="0.2">
      <c r="A25" s="162">
        <v>14</v>
      </c>
      <c r="B25" s="163" t="s">
        <v>134</v>
      </c>
      <c r="C25" s="171" t="s">
        <v>135</v>
      </c>
      <c r="D25" s="164" t="s">
        <v>93</v>
      </c>
      <c r="E25" s="165">
        <v>1</v>
      </c>
      <c r="F25" s="166">
        <v>0</v>
      </c>
      <c r="G25" s="166">
        <v>0</v>
      </c>
      <c r="H25" s="167">
        <v>0</v>
      </c>
      <c r="I25" s="166">
        <v>0</v>
      </c>
      <c r="J25" s="167">
        <v>0</v>
      </c>
      <c r="K25" s="168">
        <v>0</v>
      </c>
      <c r="L25" s="145">
        <v>21</v>
      </c>
      <c r="M25" s="145">
        <f t="shared" si="0"/>
        <v>0</v>
      </c>
      <c r="N25" s="145">
        <v>3.6000000000000002E-4</v>
      </c>
      <c r="O25" s="145">
        <f t="shared" si="1"/>
        <v>0</v>
      </c>
      <c r="P25" s="145">
        <v>0</v>
      </c>
      <c r="Q25" s="145">
        <f t="shared" si="2"/>
        <v>0</v>
      </c>
      <c r="R25" s="145"/>
      <c r="S25" s="145" t="s">
        <v>116</v>
      </c>
      <c r="T25" s="145" t="s">
        <v>106</v>
      </c>
      <c r="U25" s="145">
        <v>0</v>
      </c>
      <c r="V25" s="145">
        <f t="shared" si="3"/>
        <v>0</v>
      </c>
      <c r="W25" s="145"/>
      <c r="X25" s="145" t="s">
        <v>117</v>
      </c>
      <c r="Y25" s="136"/>
      <c r="Z25" s="136"/>
      <c r="AA25" s="136"/>
      <c r="AB25" s="136"/>
      <c r="AC25" s="136"/>
      <c r="AD25" s="136"/>
      <c r="AE25" s="136"/>
      <c r="AF25" s="136"/>
      <c r="AG25" s="136" t="s">
        <v>118</v>
      </c>
      <c r="AH25" s="136"/>
      <c r="AI25" s="136"/>
      <c r="AJ25" s="136"/>
      <c r="AK25" s="136"/>
      <c r="AL25" s="136"/>
      <c r="AM25" s="136"/>
      <c r="AN25" s="136"/>
      <c r="AO25" s="136"/>
      <c r="AP25" s="136"/>
      <c r="AQ25" s="136"/>
      <c r="AR25" s="136"/>
      <c r="AS25" s="136"/>
      <c r="AT25" s="136"/>
      <c r="AU25" s="136"/>
      <c r="AV25" s="136"/>
      <c r="AW25" s="136"/>
      <c r="AX25" s="136"/>
      <c r="AY25" s="136"/>
      <c r="AZ25" s="136"/>
      <c r="BA25" s="136"/>
      <c r="BB25" s="136"/>
      <c r="BC25" s="136"/>
      <c r="BD25" s="136"/>
      <c r="BE25" s="136"/>
      <c r="BF25" s="136"/>
      <c r="BG25" s="136"/>
      <c r="BH25" s="136"/>
    </row>
    <row r="26" spans="1:60" outlineLevel="1" x14ac:dyDescent="0.2">
      <c r="A26" s="162">
        <v>15</v>
      </c>
      <c r="B26" s="163" t="s">
        <v>136</v>
      </c>
      <c r="C26" s="171" t="s">
        <v>137</v>
      </c>
      <c r="D26" s="164" t="s">
        <v>93</v>
      </c>
      <c r="E26" s="165">
        <v>3</v>
      </c>
      <c r="F26" s="166">
        <v>0</v>
      </c>
      <c r="G26" s="166">
        <v>0</v>
      </c>
      <c r="H26" s="167">
        <v>0</v>
      </c>
      <c r="I26" s="166">
        <v>0</v>
      </c>
      <c r="J26" s="167">
        <v>0</v>
      </c>
      <c r="K26" s="168">
        <v>0</v>
      </c>
      <c r="L26" s="145">
        <v>21</v>
      </c>
      <c r="M26" s="145">
        <f t="shared" si="0"/>
        <v>0</v>
      </c>
      <c r="N26" s="145">
        <v>0</v>
      </c>
      <c r="O26" s="145">
        <f t="shared" si="1"/>
        <v>0</v>
      </c>
      <c r="P26" s="145">
        <v>0</v>
      </c>
      <c r="Q26" s="145">
        <f t="shared" si="2"/>
        <v>0</v>
      </c>
      <c r="R26" s="145"/>
      <c r="S26" s="145" t="s">
        <v>94</v>
      </c>
      <c r="T26" s="145" t="s">
        <v>94</v>
      </c>
      <c r="U26" s="145">
        <v>0.53600000000000003</v>
      </c>
      <c r="V26" s="145">
        <f t="shared" si="3"/>
        <v>1.61</v>
      </c>
      <c r="W26" s="145"/>
      <c r="X26" s="145" t="s">
        <v>95</v>
      </c>
      <c r="Y26" s="136"/>
      <c r="Z26" s="136"/>
      <c r="AA26" s="136"/>
      <c r="AB26" s="136"/>
      <c r="AC26" s="136"/>
      <c r="AD26" s="136"/>
      <c r="AE26" s="136"/>
      <c r="AF26" s="136"/>
      <c r="AG26" s="136" t="s">
        <v>96</v>
      </c>
      <c r="AH26" s="136"/>
      <c r="AI26" s="136"/>
      <c r="AJ26" s="136"/>
      <c r="AK26" s="136"/>
      <c r="AL26" s="136"/>
      <c r="AM26" s="136"/>
      <c r="AN26" s="136"/>
      <c r="AO26" s="136"/>
      <c r="AP26" s="136"/>
      <c r="AQ26" s="136"/>
      <c r="AR26" s="136"/>
      <c r="AS26" s="136"/>
      <c r="AT26" s="136"/>
      <c r="AU26" s="136"/>
      <c r="AV26" s="136"/>
      <c r="AW26" s="136"/>
      <c r="AX26" s="136"/>
      <c r="AY26" s="136"/>
      <c r="AZ26" s="136"/>
      <c r="BA26" s="136"/>
      <c r="BB26" s="136"/>
      <c r="BC26" s="136"/>
      <c r="BD26" s="136"/>
      <c r="BE26" s="136"/>
      <c r="BF26" s="136"/>
      <c r="BG26" s="136"/>
      <c r="BH26" s="136"/>
    </row>
    <row r="27" spans="1:60" outlineLevel="1" x14ac:dyDescent="0.2">
      <c r="A27" s="162">
        <v>16</v>
      </c>
      <c r="B27" s="163" t="s">
        <v>138</v>
      </c>
      <c r="C27" s="171" t="s">
        <v>139</v>
      </c>
      <c r="D27" s="164" t="s">
        <v>93</v>
      </c>
      <c r="E27" s="165">
        <v>3</v>
      </c>
      <c r="F27" s="166">
        <v>0</v>
      </c>
      <c r="G27" s="166">
        <v>0</v>
      </c>
      <c r="H27" s="167">
        <v>0</v>
      </c>
      <c r="I27" s="166">
        <v>0</v>
      </c>
      <c r="J27" s="167">
        <v>0</v>
      </c>
      <c r="K27" s="168">
        <v>0</v>
      </c>
      <c r="L27" s="145">
        <v>21</v>
      </c>
      <c r="M27" s="145">
        <f t="shared" si="0"/>
        <v>0</v>
      </c>
      <c r="N27" s="145">
        <v>3.6000000000000002E-4</v>
      </c>
      <c r="O27" s="145">
        <f t="shared" si="1"/>
        <v>0</v>
      </c>
      <c r="P27" s="145">
        <v>0</v>
      </c>
      <c r="Q27" s="145">
        <f t="shared" si="2"/>
        <v>0</v>
      </c>
      <c r="R27" s="145"/>
      <c r="S27" s="145" t="s">
        <v>116</v>
      </c>
      <c r="T27" s="145" t="s">
        <v>106</v>
      </c>
      <c r="U27" s="145">
        <v>0</v>
      </c>
      <c r="V27" s="145">
        <f t="shared" si="3"/>
        <v>0</v>
      </c>
      <c r="W27" s="145"/>
      <c r="X27" s="145" t="s">
        <v>117</v>
      </c>
      <c r="Y27" s="136"/>
      <c r="Z27" s="136"/>
      <c r="AA27" s="136"/>
      <c r="AB27" s="136"/>
      <c r="AC27" s="136"/>
      <c r="AD27" s="136"/>
      <c r="AE27" s="136"/>
      <c r="AF27" s="136"/>
      <c r="AG27" s="136" t="s">
        <v>118</v>
      </c>
      <c r="AH27" s="136"/>
      <c r="AI27" s="136"/>
      <c r="AJ27" s="136"/>
      <c r="AK27" s="136"/>
      <c r="AL27" s="136"/>
      <c r="AM27" s="136"/>
      <c r="AN27" s="136"/>
      <c r="AO27" s="136"/>
      <c r="AP27" s="136"/>
      <c r="AQ27" s="136"/>
      <c r="AR27" s="136"/>
      <c r="AS27" s="136"/>
      <c r="AT27" s="136"/>
      <c r="AU27" s="136"/>
      <c r="AV27" s="136"/>
      <c r="AW27" s="136"/>
      <c r="AX27" s="136"/>
      <c r="AY27" s="136"/>
      <c r="AZ27" s="136"/>
      <c r="BA27" s="136"/>
      <c r="BB27" s="136"/>
      <c r="BC27" s="136"/>
      <c r="BD27" s="136"/>
      <c r="BE27" s="136"/>
      <c r="BF27" s="136"/>
      <c r="BG27" s="136"/>
      <c r="BH27" s="136"/>
    </row>
    <row r="28" spans="1:60" outlineLevel="1" x14ac:dyDescent="0.2">
      <c r="A28" s="162">
        <v>17</v>
      </c>
      <c r="B28" s="163" t="s">
        <v>140</v>
      </c>
      <c r="C28" s="171" t="s">
        <v>141</v>
      </c>
      <c r="D28" s="164" t="s">
        <v>93</v>
      </c>
      <c r="E28" s="165">
        <v>4</v>
      </c>
      <c r="F28" s="166">
        <v>0</v>
      </c>
      <c r="G28" s="166">
        <v>0</v>
      </c>
      <c r="H28" s="167">
        <v>0</v>
      </c>
      <c r="I28" s="166">
        <v>0</v>
      </c>
      <c r="J28" s="167">
        <v>0</v>
      </c>
      <c r="K28" s="168">
        <v>0</v>
      </c>
      <c r="L28" s="145">
        <v>21</v>
      </c>
      <c r="M28" s="145">
        <f t="shared" si="0"/>
        <v>0</v>
      </c>
      <c r="N28" s="145">
        <v>0</v>
      </c>
      <c r="O28" s="145">
        <f t="shared" si="1"/>
        <v>0</v>
      </c>
      <c r="P28" s="145">
        <v>0</v>
      </c>
      <c r="Q28" s="145">
        <f t="shared" si="2"/>
        <v>0</v>
      </c>
      <c r="R28" s="145"/>
      <c r="S28" s="145" t="s">
        <v>116</v>
      </c>
      <c r="T28" s="145" t="s">
        <v>106</v>
      </c>
      <c r="U28" s="145">
        <v>0</v>
      </c>
      <c r="V28" s="145">
        <f t="shared" si="3"/>
        <v>0</v>
      </c>
      <c r="W28" s="145"/>
      <c r="X28" s="145" t="s">
        <v>95</v>
      </c>
      <c r="Y28" s="136"/>
      <c r="Z28" s="136"/>
      <c r="AA28" s="136"/>
      <c r="AB28" s="136"/>
      <c r="AC28" s="136"/>
      <c r="AD28" s="136"/>
      <c r="AE28" s="136"/>
      <c r="AF28" s="136"/>
      <c r="AG28" s="136" t="s">
        <v>96</v>
      </c>
      <c r="AH28" s="136"/>
      <c r="AI28" s="136"/>
      <c r="AJ28" s="136"/>
      <c r="AK28" s="136"/>
      <c r="AL28" s="136"/>
      <c r="AM28" s="136"/>
      <c r="AN28" s="136"/>
      <c r="AO28" s="136"/>
      <c r="AP28" s="136"/>
      <c r="AQ28" s="136"/>
      <c r="AR28" s="136"/>
      <c r="AS28" s="136"/>
      <c r="AT28" s="136"/>
      <c r="AU28" s="136"/>
      <c r="AV28" s="136"/>
      <c r="AW28" s="136"/>
      <c r="AX28" s="136"/>
      <c r="AY28" s="136"/>
      <c r="AZ28" s="136"/>
      <c r="BA28" s="136"/>
      <c r="BB28" s="136"/>
      <c r="BC28" s="136"/>
      <c r="BD28" s="136"/>
      <c r="BE28" s="136"/>
      <c r="BF28" s="136"/>
      <c r="BG28" s="136"/>
      <c r="BH28" s="136"/>
    </row>
    <row r="29" spans="1:60" outlineLevel="1" x14ac:dyDescent="0.2">
      <c r="A29" s="162">
        <v>18</v>
      </c>
      <c r="B29" s="163" t="s">
        <v>142</v>
      </c>
      <c r="C29" s="171" t="s">
        <v>143</v>
      </c>
      <c r="D29" s="164" t="s">
        <v>93</v>
      </c>
      <c r="E29" s="165">
        <v>4</v>
      </c>
      <c r="F29" s="166">
        <v>0</v>
      </c>
      <c r="G29" s="166">
        <v>0</v>
      </c>
      <c r="H29" s="167">
        <v>0</v>
      </c>
      <c r="I29" s="166">
        <v>0</v>
      </c>
      <c r="J29" s="167">
        <v>0</v>
      </c>
      <c r="K29" s="168">
        <v>0</v>
      </c>
      <c r="L29" s="145">
        <v>21</v>
      </c>
      <c r="M29" s="145">
        <f t="shared" si="0"/>
        <v>0</v>
      </c>
      <c r="N29" s="145">
        <v>0</v>
      </c>
      <c r="O29" s="145">
        <f t="shared" si="1"/>
        <v>0</v>
      </c>
      <c r="P29" s="145">
        <v>0</v>
      </c>
      <c r="Q29" s="145">
        <f t="shared" si="2"/>
        <v>0</v>
      </c>
      <c r="R29" s="145"/>
      <c r="S29" s="145" t="s">
        <v>116</v>
      </c>
      <c r="T29" s="145" t="s">
        <v>106</v>
      </c>
      <c r="U29" s="145">
        <v>0</v>
      </c>
      <c r="V29" s="145">
        <f t="shared" si="3"/>
        <v>0</v>
      </c>
      <c r="W29" s="145"/>
      <c r="X29" s="145" t="s">
        <v>117</v>
      </c>
      <c r="Y29" s="136"/>
      <c r="Z29" s="136"/>
      <c r="AA29" s="136"/>
      <c r="AB29" s="136"/>
      <c r="AC29" s="136"/>
      <c r="AD29" s="136"/>
      <c r="AE29" s="136"/>
      <c r="AF29" s="136"/>
      <c r="AG29" s="136" t="s">
        <v>118</v>
      </c>
      <c r="AH29" s="136"/>
      <c r="AI29" s="136"/>
      <c r="AJ29" s="136"/>
      <c r="AK29" s="136"/>
      <c r="AL29" s="136"/>
      <c r="AM29" s="136"/>
      <c r="AN29" s="136"/>
      <c r="AO29" s="136"/>
      <c r="AP29" s="136"/>
      <c r="AQ29" s="136"/>
      <c r="AR29" s="136"/>
      <c r="AS29" s="136"/>
      <c r="AT29" s="136"/>
      <c r="AU29" s="136"/>
      <c r="AV29" s="136"/>
      <c r="AW29" s="136"/>
      <c r="AX29" s="136"/>
      <c r="AY29" s="136"/>
      <c r="AZ29" s="136"/>
      <c r="BA29" s="136"/>
      <c r="BB29" s="136"/>
      <c r="BC29" s="136"/>
      <c r="BD29" s="136"/>
      <c r="BE29" s="136"/>
      <c r="BF29" s="136"/>
      <c r="BG29" s="136"/>
      <c r="BH29" s="136"/>
    </row>
    <row r="30" spans="1:60" outlineLevel="1" x14ac:dyDescent="0.2">
      <c r="A30" s="162">
        <v>19</v>
      </c>
      <c r="B30" s="163" t="s">
        <v>144</v>
      </c>
      <c r="C30" s="171" t="s">
        <v>145</v>
      </c>
      <c r="D30" s="164" t="s">
        <v>93</v>
      </c>
      <c r="E30" s="165">
        <v>2</v>
      </c>
      <c r="F30" s="166">
        <v>0</v>
      </c>
      <c r="G30" s="166">
        <v>0</v>
      </c>
      <c r="H30" s="167">
        <v>0</v>
      </c>
      <c r="I30" s="166">
        <v>0</v>
      </c>
      <c r="J30" s="167">
        <v>0</v>
      </c>
      <c r="K30" s="168">
        <v>0</v>
      </c>
      <c r="L30" s="145">
        <v>21</v>
      </c>
      <c r="M30" s="145">
        <f t="shared" si="0"/>
        <v>0</v>
      </c>
      <c r="N30" s="145">
        <v>2.0000000000000002E-5</v>
      </c>
      <c r="O30" s="145">
        <f t="shared" si="1"/>
        <v>0</v>
      </c>
      <c r="P30" s="145">
        <v>0</v>
      </c>
      <c r="Q30" s="145">
        <f t="shared" si="2"/>
        <v>0</v>
      </c>
      <c r="R30" s="145"/>
      <c r="S30" s="145" t="s">
        <v>94</v>
      </c>
      <c r="T30" s="145" t="s">
        <v>94</v>
      </c>
      <c r="U30" s="145">
        <v>0.2402</v>
      </c>
      <c r="V30" s="145">
        <f t="shared" si="3"/>
        <v>0.48</v>
      </c>
      <c r="W30" s="145"/>
      <c r="X30" s="145" t="s">
        <v>95</v>
      </c>
      <c r="Y30" s="136"/>
      <c r="Z30" s="136"/>
      <c r="AA30" s="136"/>
      <c r="AB30" s="136"/>
      <c r="AC30" s="136"/>
      <c r="AD30" s="136"/>
      <c r="AE30" s="136"/>
      <c r="AF30" s="136"/>
      <c r="AG30" s="136" t="s">
        <v>96</v>
      </c>
      <c r="AH30" s="136"/>
      <c r="AI30" s="136"/>
      <c r="AJ30" s="136"/>
      <c r="AK30" s="136"/>
      <c r="AL30" s="136"/>
      <c r="AM30" s="136"/>
      <c r="AN30" s="136"/>
      <c r="AO30" s="136"/>
      <c r="AP30" s="136"/>
      <c r="AQ30" s="136"/>
      <c r="AR30" s="136"/>
      <c r="AS30" s="136"/>
      <c r="AT30" s="136"/>
      <c r="AU30" s="136"/>
      <c r="AV30" s="136"/>
      <c r="AW30" s="136"/>
      <c r="AX30" s="136"/>
      <c r="AY30" s="136"/>
      <c r="AZ30" s="136"/>
      <c r="BA30" s="136"/>
      <c r="BB30" s="136"/>
      <c r="BC30" s="136"/>
      <c r="BD30" s="136"/>
      <c r="BE30" s="136"/>
      <c r="BF30" s="136"/>
      <c r="BG30" s="136"/>
      <c r="BH30" s="136"/>
    </row>
    <row r="31" spans="1:60" outlineLevel="1" x14ac:dyDescent="0.2">
      <c r="A31" s="162">
        <v>20</v>
      </c>
      <c r="B31" s="163" t="s">
        <v>146</v>
      </c>
      <c r="C31" s="171" t="s">
        <v>147</v>
      </c>
      <c r="D31" s="164" t="s">
        <v>93</v>
      </c>
      <c r="E31" s="165">
        <v>2</v>
      </c>
      <c r="F31" s="166">
        <v>0</v>
      </c>
      <c r="G31" s="166">
        <v>0</v>
      </c>
      <c r="H31" s="167">
        <v>0</v>
      </c>
      <c r="I31" s="166">
        <v>0</v>
      </c>
      <c r="J31" s="167">
        <v>0</v>
      </c>
      <c r="K31" s="168">
        <v>0</v>
      </c>
      <c r="L31" s="145">
        <v>21</v>
      </c>
      <c r="M31" s="145">
        <f t="shared" si="0"/>
        <v>0</v>
      </c>
      <c r="N31" s="145">
        <v>5.9999999999999995E-4</v>
      </c>
      <c r="O31" s="145">
        <f t="shared" si="1"/>
        <v>0</v>
      </c>
      <c r="P31" s="145">
        <v>0</v>
      </c>
      <c r="Q31" s="145">
        <f t="shared" si="2"/>
        <v>0</v>
      </c>
      <c r="R31" s="145"/>
      <c r="S31" s="145" t="s">
        <v>116</v>
      </c>
      <c r="T31" s="145" t="s">
        <v>106</v>
      </c>
      <c r="U31" s="145">
        <v>0</v>
      </c>
      <c r="V31" s="145">
        <f t="shared" si="3"/>
        <v>0</v>
      </c>
      <c r="W31" s="145"/>
      <c r="X31" s="145" t="s">
        <v>117</v>
      </c>
      <c r="Y31" s="136"/>
      <c r="Z31" s="136"/>
      <c r="AA31" s="136"/>
      <c r="AB31" s="136"/>
      <c r="AC31" s="136"/>
      <c r="AD31" s="136"/>
      <c r="AE31" s="136"/>
      <c r="AF31" s="136"/>
      <c r="AG31" s="136" t="s">
        <v>118</v>
      </c>
      <c r="AH31" s="136"/>
      <c r="AI31" s="136"/>
      <c r="AJ31" s="136"/>
      <c r="AK31" s="136"/>
      <c r="AL31" s="136"/>
      <c r="AM31" s="136"/>
      <c r="AN31" s="136"/>
      <c r="AO31" s="136"/>
      <c r="AP31" s="136"/>
      <c r="AQ31" s="136"/>
      <c r="AR31" s="136"/>
      <c r="AS31" s="136"/>
      <c r="AT31" s="136"/>
      <c r="AU31" s="136"/>
      <c r="AV31" s="136"/>
      <c r="AW31" s="136"/>
      <c r="AX31" s="136"/>
      <c r="AY31" s="136"/>
      <c r="AZ31" s="136"/>
      <c r="BA31" s="136"/>
      <c r="BB31" s="136"/>
      <c r="BC31" s="136"/>
      <c r="BD31" s="136"/>
      <c r="BE31" s="136"/>
      <c r="BF31" s="136"/>
      <c r="BG31" s="136"/>
      <c r="BH31" s="136"/>
    </row>
    <row r="32" spans="1:60" outlineLevel="1" x14ac:dyDescent="0.2">
      <c r="A32" s="162">
        <v>21</v>
      </c>
      <c r="B32" s="163" t="s">
        <v>144</v>
      </c>
      <c r="C32" s="171" t="s">
        <v>145</v>
      </c>
      <c r="D32" s="164" t="s">
        <v>93</v>
      </c>
      <c r="E32" s="165">
        <v>1</v>
      </c>
      <c r="F32" s="166">
        <v>0</v>
      </c>
      <c r="G32" s="166">
        <v>0</v>
      </c>
      <c r="H32" s="167">
        <v>0</v>
      </c>
      <c r="I32" s="166">
        <v>0</v>
      </c>
      <c r="J32" s="167">
        <v>0</v>
      </c>
      <c r="K32" s="168">
        <v>0</v>
      </c>
      <c r="L32" s="145">
        <v>21</v>
      </c>
      <c r="M32" s="145">
        <f t="shared" si="0"/>
        <v>0</v>
      </c>
      <c r="N32" s="145">
        <v>2.0000000000000002E-5</v>
      </c>
      <c r="O32" s="145">
        <f t="shared" si="1"/>
        <v>0</v>
      </c>
      <c r="P32" s="145">
        <v>0</v>
      </c>
      <c r="Q32" s="145">
        <f t="shared" si="2"/>
        <v>0</v>
      </c>
      <c r="R32" s="145"/>
      <c r="S32" s="145" t="s">
        <v>94</v>
      </c>
      <c r="T32" s="145" t="s">
        <v>94</v>
      </c>
      <c r="U32" s="145">
        <v>0.2402</v>
      </c>
      <c r="V32" s="145">
        <f t="shared" si="3"/>
        <v>0.24</v>
      </c>
      <c r="W32" s="145"/>
      <c r="X32" s="145" t="s">
        <v>95</v>
      </c>
      <c r="Y32" s="136"/>
      <c r="Z32" s="136"/>
      <c r="AA32" s="136"/>
      <c r="AB32" s="136"/>
      <c r="AC32" s="136"/>
      <c r="AD32" s="136"/>
      <c r="AE32" s="136"/>
      <c r="AF32" s="136"/>
      <c r="AG32" s="136" t="s">
        <v>96</v>
      </c>
      <c r="AH32" s="136"/>
      <c r="AI32" s="136"/>
      <c r="AJ32" s="136"/>
      <c r="AK32" s="136"/>
      <c r="AL32" s="136"/>
      <c r="AM32" s="136"/>
      <c r="AN32" s="136"/>
      <c r="AO32" s="136"/>
      <c r="AP32" s="136"/>
      <c r="AQ32" s="136"/>
      <c r="AR32" s="136"/>
      <c r="AS32" s="136"/>
      <c r="AT32" s="136"/>
      <c r="AU32" s="136"/>
      <c r="AV32" s="136"/>
      <c r="AW32" s="136"/>
      <c r="AX32" s="136"/>
      <c r="AY32" s="136"/>
      <c r="AZ32" s="136"/>
      <c r="BA32" s="136"/>
      <c r="BB32" s="136"/>
      <c r="BC32" s="136"/>
      <c r="BD32" s="136"/>
      <c r="BE32" s="136"/>
      <c r="BF32" s="136"/>
      <c r="BG32" s="136"/>
      <c r="BH32" s="136"/>
    </row>
    <row r="33" spans="1:60" ht="22.5" outlineLevel="1" x14ac:dyDescent="0.2">
      <c r="A33" s="162">
        <v>22</v>
      </c>
      <c r="B33" s="163" t="s">
        <v>148</v>
      </c>
      <c r="C33" s="171" t="s">
        <v>149</v>
      </c>
      <c r="D33" s="164" t="s">
        <v>93</v>
      </c>
      <c r="E33" s="165">
        <v>1</v>
      </c>
      <c r="F33" s="166">
        <v>0</v>
      </c>
      <c r="G33" s="166">
        <v>0</v>
      </c>
      <c r="H33" s="167">
        <v>0</v>
      </c>
      <c r="I33" s="166">
        <v>0</v>
      </c>
      <c r="J33" s="167">
        <v>0</v>
      </c>
      <c r="K33" s="168">
        <v>0</v>
      </c>
      <c r="L33" s="145">
        <v>21</v>
      </c>
      <c r="M33" s="145">
        <f t="shared" si="0"/>
        <v>0</v>
      </c>
      <c r="N33" s="145">
        <v>0</v>
      </c>
      <c r="O33" s="145">
        <f t="shared" si="1"/>
        <v>0</v>
      </c>
      <c r="P33" s="145">
        <v>0</v>
      </c>
      <c r="Q33" s="145">
        <f t="shared" si="2"/>
        <v>0</v>
      </c>
      <c r="R33" s="145"/>
      <c r="S33" s="145" t="s">
        <v>116</v>
      </c>
      <c r="T33" s="145" t="s">
        <v>106</v>
      </c>
      <c r="U33" s="145">
        <v>0</v>
      </c>
      <c r="V33" s="145">
        <f t="shared" si="3"/>
        <v>0</v>
      </c>
      <c r="W33" s="145"/>
      <c r="X33" s="145" t="s">
        <v>117</v>
      </c>
      <c r="Y33" s="136"/>
      <c r="Z33" s="136"/>
      <c r="AA33" s="136"/>
      <c r="AB33" s="136"/>
      <c r="AC33" s="136"/>
      <c r="AD33" s="136"/>
      <c r="AE33" s="136"/>
      <c r="AF33" s="136"/>
      <c r="AG33" s="136" t="s">
        <v>118</v>
      </c>
      <c r="AH33" s="136"/>
      <c r="AI33" s="136"/>
      <c r="AJ33" s="136"/>
      <c r="AK33" s="136"/>
      <c r="AL33" s="136"/>
      <c r="AM33" s="136"/>
      <c r="AN33" s="136"/>
      <c r="AO33" s="136"/>
      <c r="AP33" s="136"/>
      <c r="AQ33" s="136"/>
      <c r="AR33" s="136"/>
      <c r="AS33" s="136"/>
      <c r="AT33" s="136"/>
      <c r="AU33" s="136"/>
      <c r="AV33" s="136"/>
      <c r="AW33" s="136"/>
      <c r="AX33" s="136"/>
      <c r="AY33" s="136"/>
      <c r="AZ33" s="136"/>
      <c r="BA33" s="136"/>
      <c r="BB33" s="136"/>
      <c r="BC33" s="136"/>
      <c r="BD33" s="136"/>
      <c r="BE33" s="136"/>
      <c r="BF33" s="136"/>
      <c r="BG33" s="136"/>
      <c r="BH33" s="136"/>
    </row>
    <row r="34" spans="1:60" ht="22.5" outlineLevel="1" x14ac:dyDescent="0.2">
      <c r="A34" s="162">
        <v>23</v>
      </c>
      <c r="B34" s="163" t="s">
        <v>150</v>
      </c>
      <c r="C34" s="171" t="s">
        <v>151</v>
      </c>
      <c r="D34" s="164" t="s">
        <v>93</v>
      </c>
      <c r="E34" s="165">
        <v>1</v>
      </c>
      <c r="F34" s="166">
        <v>0</v>
      </c>
      <c r="G34" s="166">
        <v>0</v>
      </c>
      <c r="H34" s="167">
        <v>0</v>
      </c>
      <c r="I34" s="166">
        <v>0</v>
      </c>
      <c r="J34" s="167">
        <v>0</v>
      </c>
      <c r="K34" s="168">
        <v>0</v>
      </c>
      <c r="L34" s="145">
        <v>21</v>
      </c>
      <c r="M34" s="145">
        <f t="shared" si="0"/>
        <v>0</v>
      </c>
      <c r="N34" s="145">
        <v>2.0000000000000002E-5</v>
      </c>
      <c r="O34" s="145">
        <f t="shared" si="1"/>
        <v>0</v>
      </c>
      <c r="P34" s="145">
        <v>0</v>
      </c>
      <c r="Q34" s="145">
        <f t="shared" si="2"/>
        <v>0</v>
      </c>
      <c r="R34" s="145"/>
      <c r="S34" s="145" t="s">
        <v>116</v>
      </c>
      <c r="T34" s="145" t="s">
        <v>94</v>
      </c>
      <c r="U34" s="145">
        <v>0.2402</v>
      </c>
      <c r="V34" s="145">
        <f t="shared" si="3"/>
        <v>0.24</v>
      </c>
      <c r="W34" s="145"/>
      <c r="X34" s="145" t="s">
        <v>95</v>
      </c>
      <c r="Y34" s="136"/>
      <c r="Z34" s="136"/>
      <c r="AA34" s="136"/>
      <c r="AB34" s="136"/>
      <c r="AC34" s="136"/>
      <c r="AD34" s="136"/>
      <c r="AE34" s="136"/>
      <c r="AF34" s="136"/>
      <c r="AG34" s="136" t="s">
        <v>96</v>
      </c>
      <c r="AH34" s="136"/>
      <c r="AI34" s="136"/>
      <c r="AJ34" s="136"/>
      <c r="AK34" s="136"/>
      <c r="AL34" s="136"/>
      <c r="AM34" s="136"/>
      <c r="AN34" s="136"/>
      <c r="AO34" s="136"/>
      <c r="AP34" s="136"/>
      <c r="AQ34" s="136"/>
      <c r="AR34" s="136"/>
      <c r="AS34" s="136"/>
      <c r="AT34" s="136"/>
      <c r="AU34" s="136"/>
      <c r="AV34" s="136"/>
      <c r="AW34" s="136"/>
      <c r="AX34" s="136"/>
      <c r="AY34" s="136"/>
      <c r="AZ34" s="136"/>
      <c r="BA34" s="136"/>
      <c r="BB34" s="136"/>
      <c r="BC34" s="136"/>
      <c r="BD34" s="136"/>
      <c r="BE34" s="136"/>
      <c r="BF34" s="136"/>
      <c r="BG34" s="136"/>
      <c r="BH34" s="136"/>
    </row>
    <row r="35" spans="1:60" outlineLevel="1" x14ac:dyDescent="0.2">
      <c r="A35" s="162">
        <v>24</v>
      </c>
      <c r="B35" s="163" t="s">
        <v>152</v>
      </c>
      <c r="C35" s="171" t="s">
        <v>153</v>
      </c>
      <c r="D35" s="164" t="s">
        <v>93</v>
      </c>
      <c r="E35" s="165">
        <v>1</v>
      </c>
      <c r="F35" s="166">
        <v>0</v>
      </c>
      <c r="G35" s="166">
        <v>0</v>
      </c>
      <c r="H35" s="167">
        <v>0</v>
      </c>
      <c r="I35" s="166">
        <v>0</v>
      </c>
      <c r="J35" s="167">
        <v>0</v>
      </c>
      <c r="K35" s="168">
        <v>0</v>
      </c>
      <c r="L35" s="145">
        <v>21</v>
      </c>
      <c r="M35" s="145">
        <f t="shared" si="0"/>
        <v>0</v>
      </c>
      <c r="N35" s="145">
        <v>5.4999999999999997E-3</v>
      </c>
      <c r="O35" s="145">
        <f t="shared" si="1"/>
        <v>0.01</v>
      </c>
      <c r="P35" s="145">
        <v>0</v>
      </c>
      <c r="Q35" s="145">
        <f t="shared" si="2"/>
        <v>0</v>
      </c>
      <c r="R35" s="145"/>
      <c r="S35" s="145" t="s">
        <v>116</v>
      </c>
      <c r="T35" s="145" t="s">
        <v>94</v>
      </c>
      <c r="U35" s="145">
        <v>0</v>
      </c>
      <c r="V35" s="145">
        <f t="shared" si="3"/>
        <v>0</v>
      </c>
      <c r="W35" s="145"/>
      <c r="X35" s="145" t="s">
        <v>117</v>
      </c>
      <c r="Y35" s="136"/>
      <c r="Z35" s="136"/>
      <c r="AA35" s="136"/>
      <c r="AB35" s="136"/>
      <c r="AC35" s="136"/>
      <c r="AD35" s="136"/>
      <c r="AE35" s="136"/>
      <c r="AF35" s="136"/>
      <c r="AG35" s="136" t="s">
        <v>118</v>
      </c>
      <c r="AH35" s="136"/>
      <c r="AI35" s="136"/>
      <c r="AJ35" s="136"/>
      <c r="AK35" s="136"/>
      <c r="AL35" s="136"/>
      <c r="AM35" s="136"/>
      <c r="AN35" s="136"/>
      <c r="AO35" s="136"/>
      <c r="AP35" s="136"/>
      <c r="AQ35" s="136"/>
      <c r="AR35" s="136"/>
      <c r="AS35" s="136"/>
      <c r="AT35" s="136"/>
      <c r="AU35" s="136"/>
      <c r="AV35" s="136"/>
      <c r="AW35" s="136"/>
      <c r="AX35" s="136"/>
      <c r="AY35" s="136"/>
      <c r="AZ35" s="136"/>
      <c r="BA35" s="136"/>
      <c r="BB35" s="136"/>
      <c r="BC35" s="136"/>
      <c r="BD35" s="136"/>
      <c r="BE35" s="136"/>
      <c r="BF35" s="136"/>
      <c r="BG35" s="136"/>
      <c r="BH35" s="136"/>
    </row>
    <row r="36" spans="1:60" outlineLevel="1" x14ac:dyDescent="0.2">
      <c r="A36" s="162">
        <v>25</v>
      </c>
      <c r="B36" s="163" t="s">
        <v>154</v>
      </c>
      <c r="C36" s="171" t="s">
        <v>155</v>
      </c>
      <c r="D36" s="164" t="s">
        <v>93</v>
      </c>
      <c r="E36" s="165">
        <v>1</v>
      </c>
      <c r="F36" s="166">
        <v>0</v>
      </c>
      <c r="G36" s="166">
        <v>0</v>
      </c>
      <c r="H36" s="167">
        <v>0</v>
      </c>
      <c r="I36" s="166">
        <v>0</v>
      </c>
      <c r="J36" s="167">
        <v>0</v>
      </c>
      <c r="K36" s="168">
        <v>0</v>
      </c>
      <c r="L36" s="145">
        <v>21</v>
      </c>
      <c r="M36" s="145">
        <f t="shared" si="0"/>
        <v>0</v>
      </c>
      <c r="N36" s="145">
        <v>1.5E-3</v>
      </c>
      <c r="O36" s="145">
        <f t="shared" si="1"/>
        <v>0</v>
      </c>
      <c r="P36" s="145">
        <v>0</v>
      </c>
      <c r="Q36" s="145">
        <f t="shared" si="2"/>
        <v>0</v>
      </c>
      <c r="R36" s="145"/>
      <c r="S36" s="145" t="s">
        <v>116</v>
      </c>
      <c r="T36" s="145" t="s">
        <v>106</v>
      </c>
      <c r="U36" s="145">
        <v>0</v>
      </c>
      <c r="V36" s="145">
        <f t="shared" si="3"/>
        <v>0</v>
      </c>
      <c r="W36" s="145"/>
      <c r="X36" s="145" t="s">
        <v>95</v>
      </c>
      <c r="Y36" s="136"/>
      <c r="Z36" s="136"/>
      <c r="AA36" s="136"/>
      <c r="AB36" s="136"/>
      <c r="AC36" s="136"/>
      <c r="AD36" s="136"/>
      <c r="AE36" s="136"/>
      <c r="AF36" s="136"/>
      <c r="AG36" s="136" t="s">
        <v>96</v>
      </c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  <c r="BG36" s="136"/>
      <c r="BH36" s="136"/>
    </row>
    <row r="37" spans="1:60" outlineLevel="1" x14ac:dyDescent="0.2">
      <c r="A37" s="162">
        <v>26</v>
      </c>
      <c r="B37" s="163" t="s">
        <v>156</v>
      </c>
      <c r="C37" s="171" t="s">
        <v>157</v>
      </c>
      <c r="D37" s="164" t="s">
        <v>93</v>
      </c>
      <c r="E37" s="165">
        <v>1</v>
      </c>
      <c r="F37" s="166">
        <v>0</v>
      </c>
      <c r="G37" s="166">
        <v>0</v>
      </c>
      <c r="H37" s="167">
        <v>0</v>
      </c>
      <c r="I37" s="166">
        <v>0</v>
      </c>
      <c r="J37" s="167">
        <v>0</v>
      </c>
      <c r="K37" s="168">
        <v>0</v>
      </c>
      <c r="L37" s="145">
        <v>21</v>
      </c>
      <c r="M37" s="145">
        <f t="shared" si="0"/>
        <v>0</v>
      </c>
      <c r="N37" s="145">
        <v>1.5E-3</v>
      </c>
      <c r="O37" s="145">
        <f t="shared" si="1"/>
        <v>0</v>
      </c>
      <c r="P37" s="145">
        <v>0</v>
      </c>
      <c r="Q37" s="145">
        <f t="shared" si="2"/>
        <v>0</v>
      </c>
      <c r="R37" s="145"/>
      <c r="S37" s="145" t="s">
        <v>116</v>
      </c>
      <c r="T37" s="145" t="s">
        <v>94</v>
      </c>
      <c r="U37" s="145">
        <v>0</v>
      </c>
      <c r="V37" s="145">
        <f t="shared" si="3"/>
        <v>0</v>
      </c>
      <c r="W37" s="145"/>
      <c r="X37" s="145" t="s">
        <v>117</v>
      </c>
      <c r="Y37" s="136"/>
      <c r="Z37" s="136"/>
      <c r="AA37" s="136"/>
      <c r="AB37" s="136"/>
      <c r="AC37" s="136"/>
      <c r="AD37" s="136"/>
      <c r="AE37" s="136"/>
      <c r="AF37" s="136"/>
      <c r="AG37" s="136" t="s">
        <v>118</v>
      </c>
      <c r="AH37" s="136"/>
      <c r="AI37" s="136"/>
      <c r="AJ37" s="136"/>
      <c r="AK37" s="136"/>
      <c r="AL37" s="136"/>
      <c r="AM37" s="136"/>
      <c r="AN37" s="136"/>
      <c r="AO37" s="136"/>
      <c r="AP37" s="136"/>
      <c r="AQ37" s="136"/>
      <c r="AR37" s="136"/>
      <c r="AS37" s="136"/>
      <c r="AT37" s="136"/>
      <c r="AU37" s="136"/>
      <c r="AV37" s="136"/>
      <c r="AW37" s="136"/>
      <c r="AX37" s="136"/>
      <c r="AY37" s="136"/>
      <c r="AZ37" s="136"/>
      <c r="BA37" s="136"/>
      <c r="BB37" s="136"/>
      <c r="BC37" s="136"/>
      <c r="BD37" s="136"/>
      <c r="BE37" s="136"/>
      <c r="BF37" s="136"/>
      <c r="BG37" s="136"/>
      <c r="BH37" s="136"/>
    </row>
    <row r="38" spans="1:60" outlineLevel="1" x14ac:dyDescent="0.2">
      <c r="A38" s="162">
        <v>27</v>
      </c>
      <c r="B38" s="163" t="s">
        <v>144</v>
      </c>
      <c r="C38" s="171" t="s">
        <v>145</v>
      </c>
      <c r="D38" s="164" t="s">
        <v>93</v>
      </c>
      <c r="E38" s="165">
        <v>1</v>
      </c>
      <c r="F38" s="166">
        <v>0</v>
      </c>
      <c r="G38" s="166">
        <v>0</v>
      </c>
      <c r="H38" s="167">
        <v>0</v>
      </c>
      <c r="I38" s="166">
        <v>0</v>
      </c>
      <c r="J38" s="167">
        <v>0</v>
      </c>
      <c r="K38" s="168">
        <v>0</v>
      </c>
      <c r="L38" s="145">
        <v>21</v>
      </c>
      <c r="M38" s="145">
        <f t="shared" si="0"/>
        <v>0</v>
      </c>
      <c r="N38" s="145">
        <v>2.0000000000000002E-5</v>
      </c>
      <c r="O38" s="145">
        <f t="shared" si="1"/>
        <v>0</v>
      </c>
      <c r="P38" s="145">
        <v>0</v>
      </c>
      <c r="Q38" s="145">
        <f t="shared" si="2"/>
        <v>0</v>
      </c>
      <c r="R38" s="145"/>
      <c r="S38" s="145" t="s">
        <v>94</v>
      </c>
      <c r="T38" s="145" t="s">
        <v>94</v>
      </c>
      <c r="U38" s="145">
        <v>0.2402</v>
      </c>
      <c r="V38" s="145">
        <f t="shared" si="3"/>
        <v>0.24</v>
      </c>
      <c r="W38" s="145"/>
      <c r="X38" s="145" t="s">
        <v>95</v>
      </c>
      <c r="Y38" s="136"/>
      <c r="Z38" s="136"/>
      <c r="AA38" s="136"/>
      <c r="AB38" s="136"/>
      <c r="AC38" s="136"/>
      <c r="AD38" s="136"/>
      <c r="AE38" s="136"/>
      <c r="AF38" s="136"/>
      <c r="AG38" s="136" t="s">
        <v>96</v>
      </c>
      <c r="AH38" s="136"/>
      <c r="AI38" s="136"/>
      <c r="AJ38" s="136"/>
      <c r="AK38" s="136"/>
      <c r="AL38" s="136"/>
      <c r="AM38" s="136"/>
      <c r="AN38" s="136"/>
      <c r="AO38" s="136"/>
      <c r="AP38" s="136"/>
      <c r="AQ38" s="136"/>
      <c r="AR38" s="136"/>
      <c r="AS38" s="136"/>
      <c r="AT38" s="136"/>
      <c r="AU38" s="136"/>
      <c r="AV38" s="136"/>
      <c r="AW38" s="136"/>
      <c r="AX38" s="136"/>
      <c r="AY38" s="136"/>
      <c r="AZ38" s="136"/>
      <c r="BA38" s="136"/>
      <c r="BB38" s="136"/>
      <c r="BC38" s="136"/>
      <c r="BD38" s="136"/>
      <c r="BE38" s="136"/>
      <c r="BF38" s="136"/>
      <c r="BG38" s="136"/>
      <c r="BH38" s="136"/>
    </row>
    <row r="39" spans="1:60" ht="22.5" outlineLevel="1" x14ac:dyDescent="0.2">
      <c r="A39" s="162">
        <v>28</v>
      </c>
      <c r="B39" s="163" t="s">
        <v>105</v>
      </c>
      <c r="C39" s="171" t="s">
        <v>158</v>
      </c>
      <c r="D39" s="164" t="s">
        <v>93</v>
      </c>
      <c r="E39" s="165">
        <v>1</v>
      </c>
      <c r="F39" s="166">
        <v>0</v>
      </c>
      <c r="G39" s="166">
        <v>0</v>
      </c>
      <c r="H39" s="167">
        <v>0</v>
      </c>
      <c r="I39" s="166">
        <v>0</v>
      </c>
      <c r="J39" s="167">
        <v>0</v>
      </c>
      <c r="K39" s="168">
        <v>0</v>
      </c>
      <c r="L39" s="145">
        <v>21</v>
      </c>
      <c r="M39" s="145">
        <f t="shared" si="0"/>
        <v>0</v>
      </c>
      <c r="N39" s="145">
        <v>0</v>
      </c>
      <c r="O39" s="145">
        <f t="shared" si="1"/>
        <v>0</v>
      </c>
      <c r="P39" s="145">
        <v>0</v>
      </c>
      <c r="Q39" s="145">
        <f t="shared" si="2"/>
        <v>0</v>
      </c>
      <c r="R39" s="145"/>
      <c r="S39" s="145" t="s">
        <v>116</v>
      </c>
      <c r="T39" s="145" t="s">
        <v>106</v>
      </c>
      <c r="U39" s="145">
        <v>0</v>
      </c>
      <c r="V39" s="145">
        <f t="shared" si="3"/>
        <v>0</v>
      </c>
      <c r="W39" s="145"/>
      <c r="X39" s="145" t="s">
        <v>117</v>
      </c>
      <c r="Y39" s="136"/>
      <c r="Z39" s="136"/>
      <c r="AA39" s="136"/>
      <c r="AB39" s="136"/>
      <c r="AC39" s="136"/>
      <c r="AD39" s="136"/>
      <c r="AE39" s="136"/>
      <c r="AF39" s="136"/>
      <c r="AG39" s="136" t="s">
        <v>118</v>
      </c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6"/>
      <c r="BE39" s="136"/>
      <c r="BF39" s="136"/>
      <c r="BG39" s="136"/>
      <c r="BH39" s="136"/>
    </row>
    <row r="40" spans="1:60" outlineLevel="1" x14ac:dyDescent="0.2">
      <c r="A40" s="162">
        <v>29</v>
      </c>
      <c r="B40" s="163" t="s">
        <v>159</v>
      </c>
      <c r="C40" s="171" t="s">
        <v>160</v>
      </c>
      <c r="D40" s="164" t="s">
        <v>93</v>
      </c>
      <c r="E40" s="165">
        <v>1</v>
      </c>
      <c r="F40" s="166">
        <v>0</v>
      </c>
      <c r="G40" s="166">
        <v>0</v>
      </c>
      <c r="H40" s="167">
        <v>0</v>
      </c>
      <c r="I40" s="166">
        <v>0</v>
      </c>
      <c r="J40" s="167">
        <v>0</v>
      </c>
      <c r="K40" s="168">
        <v>0</v>
      </c>
      <c r="L40" s="145">
        <v>21</v>
      </c>
      <c r="M40" s="145">
        <f t="shared" si="0"/>
        <v>0</v>
      </c>
      <c r="N40" s="145">
        <v>3.0000000000000001E-5</v>
      </c>
      <c r="O40" s="145">
        <f t="shared" si="1"/>
        <v>0</v>
      </c>
      <c r="P40" s="145">
        <v>0</v>
      </c>
      <c r="Q40" s="145">
        <f t="shared" si="2"/>
        <v>0</v>
      </c>
      <c r="R40" s="145"/>
      <c r="S40" s="145" t="s">
        <v>94</v>
      </c>
      <c r="T40" s="145" t="s">
        <v>94</v>
      </c>
      <c r="U40" s="145">
        <v>0.621</v>
      </c>
      <c r="V40" s="145">
        <f t="shared" si="3"/>
        <v>0.62</v>
      </c>
      <c r="W40" s="145"/>
      <c r="X40" s="145" t="s">
        <v>95</v>
      </c>
      <c r="Y40" s="136"/>
      <c r="Z40" s="136"/>
      <c r="AA40" s="136"/>
      <c r="AB40" s="136"/>
      <c r="AC40" s="136"/>
      <c r="AD40" s="136"/>
      <c r="AE40" s="136"/>
      <c r="AF40" s="136"/>
      <c r="AG40" s="136" t="s">
        <v>96</v>
      </c>
      <c r="AH40" s="136"/>
      <c r="AI40" s="136"/>
      <c r="AJ40" s="136"/>
      <c r="AK40" s="136"/>
      <c r="AL40" s="136"/>
      <c r="AM40" s="136"/>
      <c r="AN40" s="136"/>
      <c r="AO40" s="136"/>
      <c r="AP40" s="136"/>
      <c r="AQ40" s="136"/>
      <c r="AR40" s="136"/>
      <c r="AS40" s="136"/>
      <c r="AT40" s="136"/>
      <c r="AU40" s="136"/>
      <c r="AV40" s="136"/>
      <c r="AW40" s="136"/>
      <c r="AX40" s="136"/>
      <c r="AY40" s="136"/>
      <c r="AZ40" s="136"/>
      <c r="BA40" s="136"/>
      <c r="BB40" s="136"/>
      <c r="BC40" s="136"/>
      <c r="BD40" s="136"/>
      <c r="BE40" s="136"/>
      <c r="BF40" s="136"/>
      <c r="BG40" s="136"/>
      <c r="BH40" s="136"/>
    </row>
    <row r="41" spans="1:60" outlineLevel="1" x14ac:dyDescent="0.2">
      <c r="A41" s="162">
        <v>30</v>
      </c>
      <c r="B41" s="163" t="s">
        <v>161</v>
      </c>
      <c r="C41" s="171" t="s">
        <v>162</v>
      </c>
      <c r="D41" s="164" t="s">
        <v>93</v>
      </c>
      <c r="E41" s="165">
        <v>1</v>
      </c>
      <c r="F41" s="166">
        <v>0</v>
      </c>
      <c r="G41" s="166">
        <v>0</v>
      </c>
      <c r="H41" s="167">
        <v>0</v>
      </c>
      <c r="I41" s="166">
        <v>0</v>
      </c>
      <c r="J41" s="167">
        <v>0</v>
      </c>
      <c r="K41" s="168">
        <v>0</v>
      </c>
      <c r="L41" s="145">
        <v>21</v>
      </c>
      <c r="M41" s="145">
        <f t="shared" si="0"/>
        <v>0</v>
      </c>
      <c r="N41" s="145">
        <v>1.2999999999999999E-3</v>
      </c>
      <c r="O41" s="145">
        <f t="shared" si="1"/>
        <v>0</v>
      </c>
      <c r="P41" s="145">
        <v>0</v>
      </c>
      <c r="Q41" s="145">
        <f t="shared" si="2"/>
        <v>0</v>
      </c>
      <c r="R41" s="145"/>
      <c r="S41" s="145" t="s">
        <v>116</v>
      </c>
      <c r="T41" s="145" t="s">
        <v>94</v>
      </c>
      <c r="U41" s="145">
        <v>0</v>
      </c>
      <c r="V41" s="145">
        <f t="shared" si="3"/>
        <v>0</v>
      </c>
      <c r="W41" s="145"/>
      <c r="X41" s="145" t="s">
        <v>117</v>
      </c>
      <c r="Y41" s="136"/>
      <c r="Z41" s="136"/>
      <c r="AA41" s="136"/>
      <c r="AB41" s="136"/>
      <c r="AC41" s="136"/>
      <c r="AD41" s="136"/>
      <c r="AE41" s="136"/>
      <c r="AF41" s="136"/>
      <c r="AG41" s="136" t="s">
        <v>118</v>
      </c>
      <c r="AH41" s="136"/>
      <c r="AI41" s="136"/>
      <c r="AJ41" s="136"/>
      <c r="AK41" s="136"/>
      <c r="AL41" s="136"/>
      <c r="AM41" s="136"/>
      <c r="AN41" s="136"/>
      <c r="AO41" s="136"/>
      <c r="AP41" s="136"/>
      <c r="AQ41" s="136"/>
      <c r="AR41" s="136"/>
      <c r="AS41" s="136"/>
      <c r="AT41" s="136"/>
      <c r="AU41" s="136"/>
      <c r="AV41" s="136"/>
      <c r="AW41" s="136"/>
      <c r="AX41" s="136"/>
      <c r="AY41" s="136"/>
      <c r="AZ41" s="136"/>
      <c r="BA41" s="136"/>
      <c r="BB41" s="136"/>
      <c r="BC41" s="136"/>
      <c r="BD41" s="136"/>
      <c r="BE41" s="136"/>
      <c r="BF41" s="136"/>
      <c r="BG41" s="136"/>
      <c r="BH41" s="136"/>
    </row>
    <row r="42" spans="1:60" outlineLevel="1" x14ac:dyDescent="0.2">
      <c r="A42" s="162">
        <v>31</v>
      </c>
      <c r="B42" s="163" t="s">
        <v>163</v>
      </c>
      <c r="C42" s="171" t="s">
        <v>164</v>
      </c>
      <c r="D42" s="164" t="s">
        <v>93</v>
      </c>
      <c r="E42" s="165">
        <v>1</v>
      </c>
      <c r="F42" s="166">
        <v>0</v>
      </c>
      <c r="G42" s="166">
        <v>0</v>
      </c>
      <c r="H42" s="167">
        <v>0</v>
      </c>
      <c r="I42" s="166">
        <v>0</v>
      </c>
      <c r="J42" s="167">
        <v>0</v>
      </c>
      <c r="K42" s="168">
        <v>0</v>
      </c>
      <c r="L42" s="145">
        <v>21</v>
      </c>
      <c r="M42" s="145">
        <f t="shared" si="0"/>
        <v>0</v>
      </c>
      <c r="N42" s="145">
        <v>0</v>
      </c>
      <c r="O42" s="145">
        <f t="shared" si="1"/>
        <v>0</v>
      </c>
      <c r="P42" s="145">
        <v>0</v>
      </c>
      <c r="Q42" s="145">
        <f t="shared" si="2"/>
        <v>0</v>
      </c>
      <c r="R42" s="145"/>
      <c r="S42" s="145" t="s">
        <v>116</v>
      </c>
      <c r="T42" s="145" t="s">
        <v>106</v>
      </c>
      <c r="U42" s="145">
        <v>0</v>
      </c>
      <c r="V42" s="145">
        <f t="shared" si="3"/>
        <v>0</v>
      </c>
      <c r="W42" s="145"/>
      <c r="X42" s="145" t="s">
        <v>95</v>
      </c>
      <c r="Y42" s="136"/>
      <c r="Z42" s="136"/>
      <c r="AA42" s="136"/>
      <c r="AB42" s="136"/>
      <c r="AC42" s="136"/>
      <c r="AD42" s="136"/>
      <c r="AE42" s="136"/>
      <c r="AF42" s="136"/>
      <c r="AG42" s="136" t="s">
        <v>96</v>
      </c>
      <c r="AH42" s="136"/>
      <c r="AI42" s="136"/>
      <c r="AJ42" s="136"/>
      <c r="AK42" s="136"/>
      <c r="AL42" s="136"/>
      <c r="AM42" s="136"/>
      <c r="AN42" s="136"/>
      <c r="AO42" s="136"/>
      <c r="AP42" s="136"/>
      <c r="AQ42" s="136"/>
      <c r="AR42" s="136"/>
      <c r="AS42" s="136"/>
      <c r="AT42" s="136"/>
      <c r="AU42" s="136"/>
      <c r="AV42" s="136"/>
      <c r="AW42" s="136"/>
      <c r="AX42" s="136"/>
      <c r="AY42" s="136"/>
      <c r="AZ42" s="136"/>
      <c r="BA42" s="136"/>
      <c r="BB42" s="136"/>
      <c r="BC42" s="136"/>
      <c r="BD42" s="136"/>
      <c r="BE42" s="136"/>
      <c r="BF42" s="136"/>
      <c r="BG42" s="136"/>
      <c r="BH42" s="136"/>
    </row>
    <row r="43" spans="1:60" outlineLevel="1" x14ac:dyDescent="0.2">
      <c r="A43" s="162">
        <v>32</v>
      </c>
      <c r="B43" s="163" t="s">
        <v>165</v>
      </c>
      <c r="C43" s="171" t="s">
        <v>166</v>
      </c>
      <c r="D43" s="164" t="s">
        <v>93</v>
      </c>
      <c r="E43" s="165">
        <v>1</v>
      </c>
      <c r="F43" s="166">
        <v>0</v>
      </c>
      <c r="G43" s="166">
        <v>0</v>
      </c>
      <c r="H43" s="167">
        <v>0</v>
      </c>
      <c r="I43" s="166">
        <v>0</v>
      </c>
      <c r="J43" s="167">
        <v>0</v>
      </c>
      <c r="K43" s="168">
        <v>0</v>
      </c>
      <c r="L43" s="145">
        <v>21</v>
      </c>
      <c r="M43" s="145">
        <f t="shared" si="0"/>
        <v>0</v>
      </c>
      <c r="N43" s="145">
        <v>0</v>
      </c>
      <c r="O43" s="145">
        <f t="shared" si="1"/>
        <v>0</v>
      </c>
      <c r="P43" s="145">
        <v>0</v>
      </c>
      <c r="Q43" s="145">
        <f t="shared" si="2"/>
        <v>0</v>
      </c>
      <c r="R43" s="145"/>
      <c r="S43" s="145" t="s">
        <v>116</v>
      </c>
      <c r="T43" s="145" t="s">
        <v>106</v>
      </c>
      <c r="U43" s="145">
        <v>0</v>
      </c>
      <c r="V43" s="145">
        <f t="shared" si="3"/>
        <v>0</v>
      </c>
      <c r="W43" s="145"/>
      <c r="X43" s="145" t="s">
        <v>117</v>
      </c>
      <c r="Y43" s="136"/>
      <c r="Z43" s="136"/>
      <c r="AA43" s="136"/>
      <c r="AB43" s="136"/>
      <c r="AC43" s="136"/>
      <c r="AD43" s="136"/>
      <c r="AE43" s="136"/>
      <c r="AF43" s="136"/>
      <c r="AG43" s="136" t="s">
        <v>118</v>
      </c>
      <c r="AH43" s="136"/>
      <c r="AI43" s="136"/>
      <c r="AJ43" s="136"/>
      <c r="AK43" s="136"/>
      <c r="AL43" s="136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6"/>
      <c r="BB43" s="136"/>
      <c r="BC43" s="136"/>
      <c r="BD43" s="136"/>
      <c r="BE43" s="136"/>
      <c r="BF43" s="136"/>
      <c r="BG43" s="136"/>
      <c r="BH43" s="136"/>
    </row>
    <row r="44" spans="1:60" outlineLevel="1" x14ac:dyDescent="0.2">
      <c r="A44" s="162">
        <v>33</v>
      </c>
      <c r="B44" s="163" t="s">
        <v>167</v>
      </c>
      <c r="C44" s="171" t="s">
        <v>168</v>
      </c>
      <c r="D44" s="164" t="s">
        <v>93</v>
      </c>
      <c r="E44" s="165">
        <v>1</v>
      </c>
      <c r="F44" s="166">
        <v>0</v>
      </c>
      <c r="G44" s="166">
        <v>0</v>
      </c>
      <c r="H44" s="167">
        <v>0</v>
      </c>
      <c r="I44" s="166">
        <v>0</v>
      </c>
      <c r="J44" s="167">
        <v>0</v>
      </c>
      <c r="K44" s="168">
        <v>0</v>
      </c>
      <c r="L44" s="145">
        <v>21</v>
      </c>
      <c r="M44" s="145">
        <f t="shared" si="0"/>
        <v>0</v>
      </c>
      <c r="N44" s="145">
        <v>0</v>
      </c>
      <c r="O44" s="145">
        <f t="shared" si="1"/>
        <v>0</v>
      </c>
      <c r="P44" s="145">
        <v>0</v>
      </c>
      <c r="Q44" s="145">
        <f t="shared" si="2"/>
        <v>0</v>
      </c>
      <c r="R44" s="145"/>
      <c r="S44" s="145" t="s">
        <v>116</v>
      </c>
      <c r="T44" s="145" t="s">
        <v>106</v>
      </c>
      <c r="U44" s="145">
        <v>0</v>
      </c>
      <c r="V44" s="145">
        <f t="shared" si="3"/>
        <v>0</v>
      </c>
      <c r="W44" s="145"/>
      <c r="X44" s="145" t="s">
        <v>95</v>
      </c>
      <c r="Y44" s="136"/>
      <c r="Z44" s="136"/>
      <c r="AA44" s="136"/>
      <c r="AB44" s="136"/>
      <c r="AC44" s="136"/>
      <c r="AD44" s="136"/>
      <c r="AE44" s="136"/>
      <c r="AF44" s="136"/>
      <c r="AG44" s="136" t="s">
        <v>96</v>
      </c>
      <c r="AH44" s="136"/>
      <c r="AI44" s="136"/>
      <c r="AJ44" s="136"/>
      <c r="AK44" s="136"/>
      <c r="AL44" s="136"/>
      <c r="AM44" s="136"/>
      <c r="AN44" s="136"/>
      <c r="AO44" s="136"/>
      <c r="AP44" s="136"/>
      <c r="AQ44" s="136"/>
      <c r="AR44" s="136"/>
      <c r="AS44" s="136"/>
      <c r="AT44" s="136"/>
      <c r="AU44" s="136"/>
      <c r="AV44" s="136"/>
      <c r="AW44" s="136"/>
      <c r="AX44" s="136"/>
      <c r="AY44" s="136"/>
      <c r="AZ44" s="136"/>
      <c r="BA44" s="136"/>
      <c r="BB44" s="136"/>
      <c r="BC44" s="136"/>
      <c r="BD44" s="136"/>
      <c r="BE44" s="136"/>
      <c r="BF44" s="136"/>
      <c r="BG44" s="136"/>
      <c r="BH44" s="136"/>
    </row>
    <row r="45" spans="1:60" outlineLevel="1" x14ac:dyDescent="0.2">
      <c r="A45" s="162">
        <v>34</v>
      </c>
      <c r="B45" s="163" t="s">
        <v>169</v>
      </c>
      <c r="C45" s="171" t="s">
        <v>170</v>
      </c>
      <c r="D45" s="164" t="s">
        <v>93</v>
      </c>
      <c r="E45" s="165">
        <v>1</v>
      </c>
      <c r="F45" s="166">
        <v>0</v>
      </c>
      <c r="G45" s="166">
        <v>0</v>
      </c>
      <c r="H45" s="167">
        <v>0</v>
      </c>
      <c r="I45" s="166">
        <v>0</v>
      </c>
      <c r="J45" s="167">
        <v>0</v>
      </c>
      <c r="K45" s="168">
        <v>0</v>
      </c>
      <c r="L45" s="145">
        <v>21</v>
      </c>
      <c r="M45" s="145">
        <f t="shared" si="0"/>
        <v>0</v>
      </c>
      <c r="N45" s="145">
        <v>0</v>
      </c>
      <c r="O45" s="145">
        <f t="shared" si="1"/>
        <v>0</v>
      </c>
      <c r="P45" s="145">
        <v>0</v>
      </c>
      <c r="Q45" s="145">
        <f t="shared" si="2"/>
        <v>0</v>
      </c>
      <c r="R45" s="145"/>
      <c r="S45" s="145" t="s">
        <v>116</v>
      </c>
      <c r="T45" s="145" t="s">
        <v>106</v>
      </c>
      <c r="U45" s="145">
        <v>0</v>
      </c>
      <c r="V45" s="145">
        <f t="shared" si="3"/>
        <v>0</v>
      </c>
      <c r="W45" s="145"/>
      <c r="X45" s="145" t="s">
        <v>117</v>
      </c>
      <c r="Y45" s="136"/>
      <c r="Z45" s="136"/>
      <c r="AA45" s="136"/>
      <c r="AB45" s="136"/>
      <c r="AC45" s="136"/>
      <c r="AD45" s="136"/>
      <c r="AE45" s="136"/>
      <c r="AF45" s="136"/>
      <c r="AG45" s="136" t="s">
        <v>118</v>
      </c>
      <c r="AH45" s="136"/>
      <c r="AI45" s="136"/>
      <c r="AJ45" s="136"/>
      <c r="AK45" s="136"/>
      <c r="AL45" s="136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136"/>
      <c r="BD45" s="136"/>
      <c r="BE45" s="136"/>
      <c r="BF45" s="136"/>
      <c r="BG45" s="136"/>
      <c r="BH45" s="136"/>
    </row>
    <row r="46" spans="1:60" outlineLevel="1" x14ac:dyDescent="0.2">
      <c r="A46" s="162">
        <v>35</v>
      </c>
      <c r="B46" s="163" t="s">
        <v>171</v>
      </c>
      <c r="C46" s="171" t="s">
        <v>172</v>
      </c>
      <c r="D46" s="164" t="s">
        <v>93</v>
      </c>
      <c r="E46" s="165">
        <v>1</v>
      </c>
      <c r="F46" s="166">
        <v>0</v>
      </c>
      <c r="G46" s="166">
        <v>0</v>
      </c>
      <c r="H46" s="167">
        <v>0</v>
      </c>
      <c r="I46" s="166">
        <v>0</v>
      </c>
      <c r="J46" s="167">
        <v>0</v>
      </c>
      <c r="K46" s="168">
        <v>0</v>
      </c>
      <c r="L46" s="145">
        <v>21</v>
      </c>
      <c r="M46" s="145">
        <f t="shared" si="0"/>
        <v>0</v>
      </c>
      <c r="N46" s="145">
        <v>0</v>
      </c>
      <c r="O46" s="145">
        <f t="shared" si="1"/>
        <v>0</v>
      </c>
      <c r="P46" s="145">
        <v>0</v>
      </c>
      <c r="Q46" s="145">
        <f t="shared" si="2"/>
        <v>0</v>
      </c>
      <c r="R46" s="145"/>
      <c r="S46" s="145" t="s">
        <v>116</v>
      </c>
      <c r="T46" s="145" t="s">
        <v>106</v>
      </c>
      <c r="U46" s="145">
        <v>0</v>
      </c>
      <c r="V46" s="145">
        <f t="shared" si="3"/>
        <v>0</v>
      </c>
      <c r="W46" s="145"/>
      <c r="X46" s="145" t="s">
        <v>95</v>
      </c>
      <c r="Y46" s="136"/>
      <c r="Z46" s="136"/>
      <c r="AA46" s="136"/>
      <c r="AB46" s="136"/>
      <c r="AC46" s="136"/>
      <c r="AD46" s="136"/>
      <c r="AE46" s="136"/>
      <c r="AF46" s="136"/>
      <c r="AG46" s="136" t="s">
        <v>96</v>
      </c>
      <c r="AH46" s="136"/>
      <c r="AI46" s="136"/>
      <c r="AJ46" s="136"/>
      <c r="AK46" s="136"/>
      <c r="AL46" s="136"/>
      <c r="AM46" s="136"/>
      <c r="AN46" s="136"/>
      <c r="AO46" s="136"/>
      <c r="AP46" s="136"/>
      <c r="AQ46" s="136"/>
      <c r="AR46" s="136"/>
      <c r="AS46" s="136"/>
      <c r="AT46" s="136"/>
      <c r="AU46" s="136"/>
      <c r="AV46" s="136"/>
      <c r="AW46" s="136"/>
      <c r="AX46" s="136"/>
      <c r="AY46" s="136"/>
      <c r="AZ46" s="136"/>
      <c r="BA46" s="136"/>
      <c r="BB46" s="136"/>
      <c r="BC46" s="136"/>
      <c r="BD46" s="136"/>
      <c r="BE46" s="136"/>
      <c r="BF46" s="136"/>
      <c r="BG46" s="136"/>
      <c r="BH46" s="136"/>
    </row>
    <row r="47" spans="1:60" outlineLevel="1" x14ac:dyDescent="0.2">
      <c r="A47" s="162">
        <v>36</v>
      </c>
      <c r="B47" s="163" t="s">
        <v>173</v>
      </c>
      <c r="C47" s="171" t="s">
        <v>174</v>
      </c>
      <c r="D47" s="164" t="s">
        <v>93</v>
      </c>
      <c r="E47" s="165">
        <v>1</v>
      </c>
      <c r="F47" s="166">
        <v>0</v>
      </c>
      <c r="G47" s="166">
        <v>0</v>
      </c>
      <c r="H47" s="167">
        <v>0</v>
      </c>
      <c r="I47" s="166">
        <v>0</v>
      </c>
      <c r="J47" s="167">
        <v>0</v>
      </c>
      <c r="K47" s="168">
        <v>0</v>
      </c>
      <c r="L47" s="145">
        <v>21</v>
      </c>
      <c r="M47" s="145">
        <f t="shared" si="0"/>
        <v>0</v>
      </c>
      <c r="N47" s="145">
        <v>0</v>
      </c>
      <c r="O47" s="145">
        <f t="shared" si="1"/>
        <v>0</v>
      </c>
      <c r="P47" s="145">
        <v>0</v>
      </c>
      <c r="Q47" s="145">
        <f t="shared" si="2"/>
        <v>0</v>
      </c>
      <c r="R47" s="145"/>
      <c r="S47" s="145" t="s">
        <v>116</v>
      </c>
      <c r="T47" s="145" t="s">
        <v>106</v>
      </c>
      <c r="U47" s="145">
        <v>0</v>
      </c>
      <c r="V47" s="145">
        <f t="shared" si="3"/>
        <v>0</v>
      </c>
      <c r="W47" s="145"/>
      <c r="X47" s="145" t="s">
        <v>117</v>
      </c>
      <c r="Y47" s="136"/>
      <c r="Z47" s="136"/>
      <c r="AA47" s="136"/>
      <c r="AB47" s="136"/>
      <c r="AC47" s="136"/>
      <c r="AD47" s="136"/>
      <c r="AE47" s="136"/>
      <c r="AF47" s="136"/>
      <c r="AG47" s="136" t="s">
        <v>118</v>
      </c>
      <c r="AH47" s="136"/>
      <c r="AI47" s="136"/>
      <c r="AJ47" s="136"/>
      <c r="AK47" s="136"/>
      <c r="AL47" s="136"/>
      <c r="AM47" s="136"/>
      <c r="AN47" s="136"/>
      <c r="AO47" s="136"/>
      <c r="AP47" s="136"/>
      <c r="AQ47" s="136"/>
      <c r="AR47" s="136"/>
      <c r="AS47" s="136"/>
      <c r="AT47" s="136"/>
      <c r="AU47" s="136"/>
      <c r="AV47" s="136"/>
      <c r="AW47" s="136"/>
      <c r="AX47" s="136"/>
      <c r="AY47" s="136"/>
      <c r="AZ47" s="136"/>
      <c r="BA47" s="136"/>
      <c r="BB47" s="136"/>
      <c r="BC47" s="136"/>
      <c r="BD47" s="136"/>
      <c r="BE47" s="136"/>
      <c r="BF47" s="136"/>
      <c r="BG47" s="136"/>
      <c r="BH47" s="136"/>
    </row>
    <row r="48" spans="1:60" outlineLevel="1" x14ac:dyDescent="0.2">
      <c r="A48" s="162">
        <v>37</v>
      </c>
      <c r="B48" s="163" t="s">
        <v>175</v>
      </c>
      <c r="C48" s="171" t="s">
        <v>176</v>
      </c>
      <c r="D48" s="164" t="s">
        <v>0</v>
      </c>
      <c r="E48" s="165">
        <v>1996.3185000000001</v>
      </c>
      <c r="F48" s="166">
        <v>0</v>
      </c>
      <c r="G48" s="166">
        <v>0</v>
      </c>
      <c r="H48" s="167">
        <v>0</v>
      </c>
      <c r="I48" s="166">
        <v>0</v>
      </c>
      <c r="J48" s="167">
        <v>0</v>
      </c>
      <c r="K48" s="168">
        <v>0</v>
      </c>
      <c r="L48" s="145">
        <v>21</v>
      </c>
      <c r="M48" s="145">
        <f t="shared" si="0"/>
        <v>0</v>
      </c>
      <c r="N48" s="145">
        <v>0</v>
      </c>
      <c r="O48" s="145">
        <f t="shared" si="1"/>
        <v>0</v>
      </c>
      <c r="P48" s="145">
        <v>0</v>
      </c>
      <c r="Q48" s="145">
        <f t="shared" si="2"/>
        <v>0</v>
      </c>
      <c r="R48" s="145"/>
      <c r="S48" s="145" t="s">
        <v>94</v>
      </c>
      <c r="T48" s="145" t="s">
        <v>94</v>
      </c>
      <c r="U48" s="145">
        <v>0</v>
      </c>
      <c r="V48" s="145">
        <f t="shared" si="3"/>
        <v>0</v>
      </c>
      <c r="W48" s="145"/>
      <c r="X48" s="145" t="s">
        <v>177</v>
      </c>
      <c r="Y48" s="136"/>
      <c r="Z48" s="136"/>
      <c r="AA48" s="136"/>
      <c r="AB48" s="136"/>
      <c r="AC48" s="136"/>
      <c r="AD48" s="136"/>
      <c r="AE48" s="136"/>
      <c r="AF48" s="136"/>
      <c r="AG48" s="136" t="s">
        <v>178</v>
      </c>
      <c r="AH48" s="136"/>
      <c r="AI48" s="136"/>
      <c r="AJ48" s="136"/>
      <c r="AK48" s="136"/>
      <c r="AL48" s="136"/>
      <c r="AM48" s="136"/>
      <c r="AN48" s="136"/>
      <c r="AO48" s="136"/>
      <c r="AP48" s="136"/>
      <c r="AQ48" s="136"/>
      <c r="AR48" s="136"/>
      <c r="AS48" s="136"/>
      <c r="AT48" s="136"/>
      <c r="AU48" s="136"/>
      <c r="AV48" s="136"/>
      <c r="AW48" s="136"/>
      <c r="AX48" s="136"/>
      <c r="AY48" s="136"/>
      <c r="AZ48" s="136"/>
      <c r="BA48" s="136"/>
      <c r="BB48" s="136"/>
      <c r="BC48" s="136"/>
      <c r="BD48" s="136"/>
      <c r="BE48" s="136"/>
      <c r="BF48" s="136"/>
      <c r="BG48" s="136"/>
      <c r="BH48" s="136"/>
    </row>
    <row r="49" spans="1:60" x14ac:dyDescent="0.2">
      <c r="A49" s="149" t="s">
        <v>89</v>
      </c>
      <c r="B49" s="150" t="s">
        <v>55</v>
      </c>
      <c r="C49" s="170" t="s">
        <v>56</v>
      </c>
      <c r="D49" s="151"/>
      <c r="E49" s="152"/>
      <c r="F49" s="153"/>
      <c r="G49" s="153">
        <f>SUMIF(AG50:AG52,"&lt;&gt;NOR",G50:G52)</f>
        <v>0</v>
      </c>
      <c r="H49" s="153"/>
      <c r="I49" s="153">
        <f>SUM(I50:I52)</f>
        <v>0</v>
      </c>
      <c r="J49" s="153"/>
      <c r="K49" s="154">
        <f>SUM(K50:K52)</f>
        <v>0</v>
      </c>
      <c r="L49" s="148"/>
      <c r="M49" s="148">
        <f>SUM(M50:M52)</f>
        <v>0</v>
      </c>
      <c r="N49" s="148"/>
      <c r="O49" s="148">
        <f>SUM(O50:O52)</f>
        <v>0</v>
      </c>
      <c r="P49" s="148"/>
      <c r="Q49" s="148">
        <f>SUM(Q50:Q52)</f>
        <v>0</v>
      </c>
      <c r="R49" s="148"/>
      <c r="S49" s="148"/>
      <c r="T49" s="148"/>
      <c r="U49" s="148"/>
      <c r="V49" s="148">
        <f>SUM(V50:V52)</f>
        <v>29.83</v>
      </c>
      <c r="W49" s="148"/>
      <c r="X49" s="148"/>
      <c r="AG49" t="s">
        <v>90</v>
      </c>
    </row>
    <row r="50" spans="1:60" outlineLevel="1" x14ac:dyDescent="0.2">
      <c r="A50" s="162">
        <v>38</v>
      </c>
      <c r="B50" s="163" t="s">
        <v>179</v>
      </c>
      <c r="C50" s="171" t="s">
        <v>180</v>
      </c>
      <c r="D50" s="164" t="s">
        <v>109</v>
      </c>
      <c r="E50" s="165">
        <v>132</v>
      </c>
      <c r="F50" s="166">
        <v>0</v>
      </c>
      <c r="G50" s="166">
        <v>0</v>
      </c>
      <c r="H50" s="167">
        <v>0</v>
      </c>
      <c r="I50" s="166">
        <v>0</v>
      </c>
      <c r="J50" s="167">
        <v>0</v>
      </c>
      <c r="K50" s="168">
        <v>0</v>
      </c>
      <c r="L50" s="145">
        <v>21</v>
      </c>
      <c r="M50" s="145">
        <f>G50*(1+L50/100)</f>
        <v>0</v>
      </c>
      <c r="N50" s="145">
        <v>0</v>
      </c>
      <c r="O50" s="145">
        <f>ROUND(E50*N50,2)</f>
        <v>0</v>
      </c>
      <c r="P50" s="145">
        <v>0</v>
      </c>
      <c r="Q50" s="145">
        <f>ROUND(E50*P50,2)</f>
        <v>0</v>
      </c>
      <c r="R50" s="145"/>
      <c r="S50" s="145" t="s">
        <v>94</v>
      </c>
      <c r="T50" s="145" t="s">
        <v>94</v>
      </c>
      <c r="U50" s="145">
        <v>0.16400000000000001</v>
      </c>
      <c r="V50" s="145">
        <f>ROUND(E50*U50,2)</f>
        <v>21.65</v>
      </c>
      <c r="W50" s="145"/>
      <c r="X50" s="145" t="s">
        <v>95</v>
      </c>
      <c r="Y50" s="136"/>
      <c r="Z50" s="136"/>
      <c r="AA50" s="136"/>
      <c r="AB50" s="136"/>
      <c r="AC50" s="136"/>
      <c r="AD50" s="136"/>
      <c r="AE50" s="136"/>
      <c r="AF50" s="136"/>
      <c r="AG50" s="136" t="s">
        <v>96</v>
      </c>
      <c r="AH50" s="136"/>
      <c r="AI50" s="136"/>
      <c r="AJ50" s="136"/>
      <c r="AK50" s="136"/>
      <c r="AL50" s="136"/>
      <c r="AM50" s="136"/>
      <c r="AN50" s="136"/>
      <c r="AO50" s="136"/>
      <c r="AP50" s="136"/>
      <c r="AQ50" s="136"/>
      <c r="AR50" s="136"/>
      <c r="AS50" s="136"/>
      <c r="AT50" s="136"/>
      <c r="AU50" s="136"/>
      <c r="AV50" s="136"/>
      <c r="AW50" s="136"/>
      <c r="AX50" s="136"/>
      <c r="AY50" s="136"/>
      <c r="AZ50" s="136"/>
      <c r="BA50" s="136"/>
      <c r="BB50" s="136"/>
      <c r="BC50" s="136"/>
      <c r="BD50" s="136"/>
      <c r="BE50" s="136"/>
      <c r="BF50" s="136"/>
      <c r="BG50" s="136"/>
      <c r="BH50" s="136"/>
    </row>
    <row r="51" spans="1:60" outlineLevel="1" x14ac:dyDescent="0.2">
      <c r="A51" s="162">
        <v>39</v>
      </c>
      <c r="B51" s="163" t="s">
        <v>181</v>
      </c>
      <c r="C51" s="171" t="s">
        <v>182</v>
      </c>
      <c r="D51" s="164" t="s">
        <v>109</v>
      </c>
      <c r="E51" s="165">
        <v>132</v>
      </c>
      <c r="F51" s="166">
        <v>0</v>
      </c>
      <c r="G51" s="166">
        <v>0</v>
      </c>
      <c r="H51" s="167">
        <v>0</v>
      </c>
      <c r="I51" s="166">
        <v>0</v>
      </c>
      <c r="J51" s="167">
        <v>0</v>
      </c>
      <c r="K51" s="168">
        <v>0</v>
      </c>
      <c r="L51" s="145">
        <v>21</v>
      </c>
      <c r="M51" s="145">
        <f>G51*(1+L51/100)</f>
        <v>0</v>
      </c>
      <c r="N51" s="145">
        <v>0</v>
      </c>
      <c r="O51" s="145">
        <f>ROUND(E51*N51,2)</f>
        <v>0</v>
      </c>
      <c r="P51" s="145">
        <v>0</v>
      </c>
      <c r="Q51" s="145">
        <f>ROUND(E51*P51,2)</f>
        <v>0</v>
      </c>
      <c r="R51" s="145"/>
      <c r="S51" s="145" t="s">
        <v>94</v>
      </c>
      <c r="T51" s="145" t="s">
        <v>94</v>
      </c>
      <c r="U51" s="145">
        <v>6.2E-2</v>
      </c>
      <c r="V51" s="145">
        <f>ROUND(E51*U51,2)</f>
        <v>8.18</v>
      </c>
      <c r="W51" s="145"/>
      <c r="X51" s="145" t="s">
        <v>95</v>
      </c>
      <c r="Y51" s="136"/>
      <c r="Z51" s="136"/>
      <c r="AA51" s="136"/>
      <c r="AB51" s="136"/>
      <c r="AC51" s="136"/>
      <c r="AD51" s="136"/>
      <c r="AE51" s="136"/>
      <c r="AF51" s="136"/>
      <c r="AG51" s="136" t="s">
        <v>96</v>
      </c>
      <c r="AH51" s="136"/>
      <c r="AI51" s="136"/>
      <c r="AJ51" s="136"/>
      <c r="AK51" s="136"/>
      <c r="AL51" s="136"/>
      <c r="AM51" s="136"/>
      <c r="AN51" s="136"/>
      <c r="AO51" s="136"/>
      <c r="AP51" s="136"/>
      <c r="AQ51" s="136"/>
      <c r="AR51" s="136"/>
      <c r="AS51" s="136"/>
      <c r="AT51" s="136"/>
      <c r="AU51" s="136"/>
      <c r="AV51" s="136"/>
      <c r="AW51" s="136"/>
      <c r="AX51" s="136"/>
      <c r="AY51" s="136"/>
      <c r="AZ51" s="136"/>
      <c r="BA51" s="136"/>
      <c r="BB51" s="136"/>
      <c r="BC51" s="136"/>
      <c r="BD51" s="136"/>
      <c r="BE51" s="136"/>
      <c r="BF51" s="136"/>
      <c r="BG51" s="136"/>
      <c r="BH51" s="136"/>
    </row>
    <row r="52" spans="1:60" outlineLevel="1" x14ac:dyDescent="0.2">
      <c r="A52" s="162">
        <v>40</v>
      </c>
      <c r="B52" s="163" t="s">
        <v>183</v>
      </c>
      <c r="C52" s="171" t="s">
        <v>184</v>
      </c>
      <c r="D52" s="164" t="s">
        <v>93</v>
      </c>
      <c r="E52" s="165">
        <v>1</v>
      </c>
      <c r="F52" s="166">
        <v>0</v>
      </c>
      <c r="G52" s="166">
        <v>0</v>
      </c>
      <c r="H52" s="167">
        <v>0</v>
      </c>
      <c r="I52" s="166">
        <v>0</v>
      </c>
      <c r="J52" s="167">
        <v>0</v>
      </c>
      <c r="K52" s="168">
        <v>0</v>
      </c>
      <c r="L52" s="145">
        <v>21</v>
      </c>
      <c r="M52" s="145">
        <f>G52*(1+L52/100)</f>
        <v>0</v>
      </c>
      <c r="N52" s="145">
        <v>0</v>
      </c>
      <c r="O52" s="145">
        <f>ROUND(E52*N52,2)</f>
        <v>0</v>
      </c>
      <c r="P52" s="145">
        <v>0</v>
      </c>
      <c r="Q52" s="145">
        <f>ROUND(E52*P52,2)</f>
        <v>0</v>
      </c>
      <c r="R52" s="145"/>
      <c r="S52" s="145" t="s">
        <v>116</v>
      </c>
      <c r="T52" s="145" t="s">
        <v>106</v>
      </c>
      <c r="U52" s="145">
        <v>0</v>
      </c>
      <c r="V52" s="145">
        <f>ROUND(E52*U52,2)</f>
        <v>0</v>
      </c>
      <c r="W52" s="145"/>
      <c r="X52" s="145" t="s">
        <v>95</v>
      </c>
      <c r="Y52" s="136"/>
      <c r="Z52" s="136"/>
      <c r="AA52" s="136"/>
      <c r="AB52" s="136"/>
      <c r="AC52" s="136"/>
      <c r="AD52" s="136"/>
      <c r="AE52" s="136"/>
      <c r="AF52" s="136"/>
      <c r="AG52" s="136" t="s">
        <v>96</v>
      </c>
      <c r="AH52" s="136"/>
      <c r="AI52" s="136"/>
      <c r="AJ52" s="136"/>
      <c r="AK52" s="136"/>
      <c r="AL52" s="136"/>
      <c r="AM52" s="136"/>
      <c r="AN52" s="136"/>
      <c r="AO52" s="136"/>
      <c r="AP52" s="136"/>
      <c r="AQ52" s="136"/>
      <c r="AR52" s="136"/>
      <c r="AS52" s="136"/>
      <c r="AT52" s="136"/>
      <c r="AU52" s="136"/>
      <c r="AV52" s="136"/>
      <c r="AW52" s="136"/>
      <c r="AX52" s="136"/>
      <c r="AY52" s="136"/>
      <c r="AZ52" s="136"/>
      <c r="BA52" s="136"/>
      <c r="BB52" s="136"/>
      <c r="BC52" s="136"/>
      <c r="BD52" s="136"/>
      <c r="BE52" s="136"/>
      <c r="BF52" s="136"/>
      <c r="BG52" s="136"/>
      <c r="BH52" s="136"/>
    </row>
    <row r="53" spans="1:60" x14ac:dyDescent="0.2">
      <c r="A53" s="149" t="s">
        <v>89</v>
      </c>
      <c r="B53" s="150" t="s">
        <v>57</v>
      </c>
      <c r="C53" s="170" t="s">
        <v>58</v>
      </c>
      <c r="D53" s="151"/>
      <c r="E53" s="152"/>
      <c r="F53" s="153"/>
      <c r="G53" s="153">
        <f>SUMIF(AG54:AG55,"&lt;&gt;NOR",G54:G55)</f>
        <v>0</v>
      </c>
      <c r="H53" s="153"/>
      <c r="I53" s="153">
        <f>SUM(I54:I55)</f>
        <v>0</v>
      </c>
      <c r="J53" s="153"/>
      <c r="K53" s="154">
        <f>SUM(K54:K55)</f>
        <v>0</v>
      </c>
      <c r="L53" s="148"/>
      <c r="M53" s="148">
        <f>SUM(M54:M55)</f>
        <v>0</v>
      </c>
      <c r="N53" s="148"/>
      <c r="O53" s="148">
        <f>SUM(O54:O55)</f>
        <v>0</v>
      </c>
      <c r="P53" s="148"/>
      <c r="Q53" s="148">
        <f>SUM(Q54:Q55)</f>
        <v>0</v>
      </c>
      <c r="R53" s="148"/>
      <c r="S53" s="148"/>
      <c r="T53" s="148"/>
      <c r="U53" s="148"/>
      <c r="V53" s="148">
        <f>SUM(V54:V55)</f>
        <v>0</v>
      </c>
      <c r="W53" s="148"/>
      <c r="X53" s="148"/>
      <c r="AG53" t="s">
        <v>90</v>
      </c>
    </row>
    <row r="54" spans="1:60" outlineLevel="1" x14ac:dyDescent="0.2">
      <c r="A54" s="162">
        <v>41</v>
      </c>
      <c r="B54" s="163" t="s">
        <v>185</v>
      </c>
      <c r="C54" s="171" t="s">
        <v>186</v>
      </c>
      <c r="D54" s="164" t="s">
        <v>187</v>
      </c>
      <c r="E54" s="165">
        <v>8</v>
      </c>
      <c r="F54" s="166">
        <v>0</v>
      </c>
      <c r="G54" s="166">
        <v>0</v>
      </c>
      <c r="H54" s="167">
        <v>0</v>
      </c>
      <c r="I54" s="166">
        <v>0</v>
      </c>
      <c r="J54" s="167">
        <v>0</v>
      </c>
      <c r="K54" s="168">
        <v>0</v>
      </c>
      <c r="L54" s="145">
        <v>21</v>
      </c>
      <c r="M54" s="145">
        <f>G54*(1+L54/100)</f>
        <v>0</v>
      </c>
      <c r="N54" s="145">
        <v>0</v>
      </c>
      <c r="O54" s="145">
        <f>ROUND(E54*N54,2)</f>
        <v>0</v>
      </c>
      <c r="P54" s="145">
        <v>0</v>
      </c>
      <c r="Q54" s="145">
        <f>ROUND(E54*P54,2)</f>
        <v>0</v>
      </c>
      <c r="R54" s="145"/>
      <c r="S54" s="145" t="s">
        <v>116</v>
      </c>
      <c r="T54" s="145" t="s">
        <v>106</v>
      </c>
      <c r="U54" s="145">
        <v>0</v>
      </c>
      <c r="V54" s="145">
        <f>ROUND(E54*U54,2)</f>
        <v>0</v>
      </c>
      <c r="W54" s="145"/>
      <c r="X54" s="145" t="s">
        <v>95</v>
      </c>
      <c r="Y54" s="136"/>
      <c r="Z54" s="136"/>
      <c r="AA54" s="136"/>
      <c r="AB54" s="136"/>
      <c r="AC54" s="136"/>
      <c r="AD54" s="136"/>
      <c r="AE54" s="136"/>
      <c r="AF54" s="136"/>
      <c r="AG54" s="136" t="s">
        <v>96</v>
      </c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136"/>
      <c r="AT54" s="136"/>
      <c r="AU54" s="136"/>
      <c r="AV54" s="136"/>
      <c r="AW54" s="136"/>
      <c r="AX54" s="136"/>
      <c r="AY54" s="136"/>
      <c r="AZ54" s="136"/>
      <c r="BA54" s="136"/>
      <c r="BB54" s="136"/>
      <c r="BC54" s="136"/>
      <c r="BD54" s="136"/>
      <c r="BE54" s="136"/>
      <c r="BF54" s="136"/>
      <c r="BG54" s="136"/>
      <c r="BH54" s="136"/>
    </row>
    <row r="55" spans="1:60" ht="22.5" outlineLevel="1" x14ac:dyDescent="0.2">
      <c r="A55" s="162">
        <v>42</v>
      </c>
      <c r="B55" s="163" t="s">
        <v>188</v>
      </c>
      <c r="C55" s="171" t="s">
        <v>189</v>
      </c>
      <c r="D55" s="164" t="s">
        <v>187</v>
      </c>
      <c r="E55" s="165">
        <v>8</v>
      </c>
      <c r="F55" s="166">
        <v>0</v>
      </c>
      <c r="G55" s="166">
        <v>0</v>
      </c>
      <c r="H55" s="167">
        <v>0</v>
      </c>
      <c r="I55" s="166">
        <v>0</v>
      </c>
      <c r="J55" s="167">
        <v>0</v>
      </c>
      <c r="K55" s="168">
        <v>0</v>
      </c>
      <c r="L55" s="145">
        <v>21</v>
      </c>
      <c r="M55" s="145">
        <f>G55*(1+L55/100)</f>
        <v>0</v>
      </c>
      <c r="N55" s="145">
        <v>0</v>
      </c>
      <c r="O55" s="145">
        <f>ROUND(E55*N55,2)</f>
        <v>0</v>
      </c>
      <c r="P55" s="145">
        <v>0</v>
      </c>
      <c r="Q55" s="145">
        <f>ROUND(E55*P55,2)</f>
        <v>0</v>
      </c>
      <c r="R55" s="145"/>
      <c r="S55" s="145" t="s">
        <v>116</v>
      </c>
      <c r="T55" s="145" t="s">
        <v>106</v>
      </c>
      <c r="U55" s="145">
        <v>0</v>
      </c>
      <c r="V55" s="145">
        <f>ROUND(E55*U55,2)</f>
        <v>0</v>
      </c>
      <c r="W55" s="145"/>
      <c r="X55" s="145" t="s">
        <v>95</v>
      </c>
      <c r="Y55" s="136"/>
      <c r="Z55" s="136"/>
      <c r="AA55" s="136"/>
      <c r="AB55" s="136"/>
      <c r="AC55" s="136"/>
      <c r="AD55" s="136"/>
      <c r="AE55" s="136"/>
      <c r="AF55" s="136"/>
      <c r="AG55" s="136" t="s">
        <v>96</v>
      </c>
      <c r="AH55" s="136"/>
      <c r="AI55" s="136"/>
      <c r="AJ55" s="136"/>
      <c r="AK55" s="136"/>
      <c r="AL55" s="136"/>
      <c r="AM55" s="136"/>
      <c r="AN55" s="136"/>
      <c r="AO55" s="136"/>
      <c r="AP55" s="136"/>
      <c r="AQ55" s="136"/>
      <c r="AR55" s="136"/>
      <c r="AS55" s="136"/>
      <c r="AT55" s="136"/>
      <c r="AU55" s="136"/>
      <c r="AV55" s="136"/>
      <c r="AW55" s="136"/>
      <c r="AX55" s="136"/>
      <c r="AY55" s="136"/>
      <c r="AZ55" s="136"/>
      <c r="BA55" s="136"/>
      <c r="BB55" s="136"/>
      <c r="BC55" s="136"/>
      <c r="BD55" s="136"/>
      <c r="BE55" s="136"/>
      <c r="BF55" s="136"/>
      <c r="BG55" s="136"/>
      <c r="BH55" s="136"/>
    </row>
    <row r="56" spans="1:60" x14ac:dyDescent="0.2">
      <c r="A56" s="149" t="s">
        <v>89</v>
      </c>
      <c r="B56" s="150" t="s">
        <v>59</v>
      </c>
      <c r="C56" s="170" t="s">
        <v>60</v>
      </c>
      <c r="D56" s="151"/>
      <c r="E56" s="152"/>
      <c r="F56" s="153"/>
      <c r="G56" s="153">
        <f>SUMIF(AG57:AG60,"&lt;&gt;NOR",G57:G60)</f>
        <v>0</v>
      </c>
      <c r="H56" s="153"/>
      <c r="I56" s="153">
        <f>SUM(I57:I60)</f>
        <v>0</v>
      </c>
      <c r="J56" s="153"/>
      <c r="K56" s="154">
        <f>SUM(K57:K60)</f>
        <v>0</v>
      </c>
      <c r="L56" s="148"/>
      <c r="M56" s="148">
        <f>SUM(M57:M60)</f>
        <v>0</v>
      </c>
      <c r="N56" s="148"/>
      <c r="O56" s="148">
        <f>SUM(O57:O60)</f>
        <v>0</v>
      </c>
      <c r="P56" s="148"/>
      <c r="Q56" s="148">
        <f>SUM(Q57:Q60)</f>
        <v>0</v>
      </c>
      <c r="R56" s="148"/>
      <c r="S56" s="148"/>
      <c r="T56" s="148"/>
      <c r="U56" s="148"/>
      <c r="V56" s="148">
        <f>SUM(V57:V60)</f>
        <v>2.11</v>
      </c>
      <c r="W56" s="148"/>
      <c r="X56" s="148"/>
      <c r="AG56" t="s">
        <v>90</v>
      </c>
    </row>
    <row r="57" spans="1:60" outlineLevel="1" x14ac:dyDescent="0.2">
      <c r="A57" s="162">
        <v>43</v>
      </c>
      <c r="B57" s="163" t="s">
        <v>190</v>
      </c>
      <c r="C57" s="171" t="s">
        <v>191</v>
      </c>
      <c r="D57" s="164" t="s">
        <v>192</v>
      </c>
      <c r="E57" s="165">
        <v>1.476</v>
      </c>
      <c r="F57" s="166">
        <v>0</v>
      </c>
      <c r="G57" s="166">
        <v>0</v>
      </c>
      <c r="H57" s="167">
        <v>0</v>
      </c>
      <c r="I57" s="166">
        <v>0</v>
      </c>
      <c r="J57" s="167">
        <v>0</v>
      </c>
      <c r="K57" s="168">
        <v>0</v>
      </c>
      <c r="L57" s="145">
        <v>21</v>
      </c>
      <c r="M57" s="145">
        <f>G57*(1+L57/100)</f>
        <v>0</v>
      </c>
      <c r="N57" s="145">
        <v>0</v>
      </c>
      <c r="O57" s="145">
        <f>ROUND(E57*N57,2)</f>
        <v>0</v>
      </c>
      <c r="P57" s="145">
        <v>0</v>
      </c>
      <c r="Q57" s="145">
        <f>ROUND(E57*P57,2)</f>
        <v>0</v>
      </c>
      <c r="R57" s="145"/>
      <c r="S57" s="145" t="s">
        <v>94</v>
      </c>
      <c r="T57" s="145" t="s">
        <v>94</v>
      </c>
      <c r="U57" s="145">
        <v>0.94199999999999995</v>
      </c>
      <c r="V57" s="145">
        <f>ROUND(E57*U57,2)</f>
        <v>1.39</v>
      </c>
      <c r="W57" s="145"/>
      <c r="X57" s="145" t="s">
        <v>193</v>
      </c>
      <c r="Y57" s="136"/>
      <c r="Z57" s="136"/>
      <c r="AA57" s="136"/>
      <c r="AB57" s="136"/>
      <c r="AC57" s="136"/>
      <c r="AD57" s="136"/>
      <c r="AE57" s="136"/>
      <c r="AF57" s="136"/>
      <c r="AG57" s="136" t="s">
        <v>194</v>
      </c>
      <c r="AH57" s="136"/>
      <c r="AI57" s="136"/>
      <c r="AJ57" s="136"/>
      <c r="AK57" s="136"/>
      <c r="AL57" s="136"/>
      <c r="AM57" s="136"/>
      <c r="AN57" s="136"/>
      <c r="AO57" s="136"/>
      <c r="AP57" s="136"/>
      <c r="AQ57" s="136"/>
      <c r="AR57" s="136"/>
      <c r="AS57" s="136"/>
      <c r="AT57" s="136"/>
      <c r="AU57" s="136"/>
      <c r="AV57" s="136"/>
      <c r="AW57" s="136"/>
      <c r="AX57" s="136"/>
      <c r="AY57" s="136"/>
      <c r="AZ57" s="136"/>
      <c r="BA57" s="136"/>
      <c r="BB57" s="136"/>
      <c r="BC57" s="136"/>
      <c r="BD57" s="136"/>
      <c r="BE57" s="136"/>
      <c r="BF57" s="136"/>
      <c r="BG57" s="136"/>
      <c r="BH57" s="136"/>
    </row>
    <row r="58" spans="1:60" outlineLevel="1" x14ac:dyDescent="0.2">
      <c r="A58" s="162">
        <v>44</v>
      </c>
      <c r="B58" s="163" t="s">
        <v>195</v>
      </c>
      <c r="C58" s="171" t="s">
        <v>196</v>
      </c>
      <c r="D58" s="164" t="s">
        <v>192</v>
      </c>
      <c r="E58" s="165">
        <v>1.476</v>
      </c>
      <c r="F58" s="166">
        <v>0</v>
      </c>
      <c r="G58" s="166">
        <v>0</v>
      </c>
      <c r="H58" s="167">
        <v>0</v>
      </c>
      <c r="I58" s="166">
        <v>0</v>
      </c>
      <c r="J58" s="167">
        <v>0</v>
      </c>
      <c r="K58" s="168">
        <v>0</v>
      </c>
      <c r="L58" s="145">
        <v>21</v>
      </c>
      <c r="M58" s="145">
        <f>G58*(1+L58/100)</f>
        <v>0</v>
      </c>
      <c r="N58" s="145">
        <v>0</v>
      </c>
      <c r="O58" s="145">
        <f>ROUND(E58*N58,2)</f>
        <v>0</v>
      </c>
      <c r="P58" s="145">
        <v>0</v>
      </c>
      <c r="Q58" s="145">
        <f>ROUND(E58*P58,2)</f>
        <v>0</v>
      </c>
      <c r="R58" s="145"/>
      <c r="S58" s="145" t="s">
        <v>94</v>
      </c>
      <c r="T58" s="145" t="s">
        <v>94</v>
      </c>
      <c r="U58" s="145">
        <v>0.49</v>
      </c>
      <c r="V58" s="145">
        <f>ROUND(E58*U58,2)</f>
        <v>0.72</v>
      </c>
      <c r="W58" s="145"/>
      <c r="X58" s="145" t="s">
        <v>193</v>
      </c>
      <c r="Y58" s="136"/>
      <c r="Z58" s="136"/>
      <c r="AA58" s="136"/>
      <c r="AB58" s="136"/>
      <c r="AC58" s="136"/>
      <c r="AD58" s="136"/>
      <c r="AE58" s="136"/>
      <c r="AF58" s="136"/>
      <c r="AG58" s="136" t="s">
        <v>194</v>
      </c>
      <c r="AH58" s="136"/>
      <c r="AI58" s="136"/>
      <c r="AJ58" s="136"/>
      <c r="AK58" s="136"/>
      <c r="AL58" s="136"/>
      <c r="AM58" s="136"/>
      <c r="AN58" s="136"/>
      <c r="AO58" s="136"/>
      <c r="AP58" s="136"/>
      <c r="AQ58" s="136"/>
      <c r="AR58" s="136"/>
      <c r="AS58" s="136"/>
      <c r="AT58" s="136"/>
      <c r="AU58" s="136"/>
      <c r="AV58" s="136"/>
      <c r="AW58" s="136"/>
      <c r="AX58" s="136"/>
      <c r="AY58" s="136"/>
      <c r="AZ58" s="136"/>
      <c r="BA58" s="136"/>
      <c r="BB58" s="136"/>
      <c r="BC58" s="136"/>
      <c r="BD58" s="136"/>
      <c r="BE58" s="136"/>
      <c r="BF58" s="136"/>
      <c r="BG58" s="136"/>
      <c r="BH58" s="136"/>
    </row>
    <row r="59" spans="1:60" outlineLevel="1" x14ac:dyDescent="0.2">
      <c r="A59" s="162">
        <v>45</v>
      </c>
      <c r="B59" s="163" t="s">
        <v>197</v>
      </c>
      <c r="C59" s="171" t="s">
        <v>198</v>
      </c>
      <c r="D59" s="164" t="s">
        <v>192</v>
      </c>
      <c r="E59" s="165">
        <v>35.423999999999999</v>
      </c>
      <c r="F59" s="166">
        <v>0</v>
      </c>
      <c r="G59" s="166">
        <v>0</v>
      </c>
      <c r="H59" s="167">
        <v>0</v>
      </c>
      <c r="I59" s="166">
        <v>0</v>
      </c>
      <c r="J59" s="167">
        <v>0</v>
      </c>
      <c r="K59" s="168">
        <v>0</v>
      </c>
      <c r="L59" s="145">
        <v>21</v>
      </c>
      <c r="M59" s="145">
        <f>G59*(1+L59/100)</f>
        <v>0</v>
      </c>
      <c r="N59" s="145">
        <v>0</v>
      </c>
      <c r="O59" s="145">
        <f>ROUND(E59*N59,2)</f>
        <v>0</v>
      </c>
      <c r="P59" s="145">
        <v>0</v>
      </c>
      <c r="Q59" s="145">
        <f>ROUND(E59*P59,2)</f>
        <v>0</v>
      </c>
      <c r="R59" s="145"/>
      <c r="S59" s="145" t="s">
        <v>94</v>
      </c>
      <c r="T59" s="145" t="s">
        <v>94</v>
      </c>
      <c r="U59" s="145">
        <v>0</v>
      </c>
      <c r="V59" s="145">
        <f>ROUND(E59*U59,2)</f>
        <v>0</v>
      </c>
      <c r="W59" s="145"/>
      <c r="X59" s="145" t="s">
        <v>193</v>
      </c>
      <c r="Y59" s="136"/>
      <c r="Z59" s="136"/>
      <c r="AA59" s="136"/>
      <c r="AB59" s="136"/>
      <c r="AC59" s="136"/>
      <c r="AD59" s="136"/>
      <c r="AE59" s="136"/>
      <c r="AF59" s="136"/>
      <c r="AG59" s="136" t="s">
        <v>194</v>
      </c>
      <c r="AH59" s="136"/>
      <c r="AI59" s="136"/>
      <c r="AJ59" s="136"/>
      <c r="AK59" s="136"/>
      <c r="AL59" s="136"/>
      <c r="AM59" s="136"/>
      <c r="AN59" s="136"/>
      <c r="AO59" s="136"/>
      <c r="AP59" s="136"/>
      <c r="AQ59" s="136"/>
      <c r="AR59" s="136"/>
      <c r="AS59" s="136"/>
      <c r="AT59" s="136"/>
      <c r="AU59" s="136"/>
      <c r="AV59" s="136"/>
      <c r="AW59" s="136"/>
      <c r="AX59" s="136"/>
      <c r="AY59" s="136"/>
      <c r="AZ59" s="136"/>
      <c r="BA59" s="136"/>
      <c r="BB59" s="136"/>
      <c r="BC59" s="136"/>
      <c r="BD59" s="136"/>
      <c r="BE59" s="136"/>
      <c r="BF59" s="136"/>
      <c r="BG59" s="136"/>
      <c r="BH59" s="136"/>
    </row>
    <row r="60" spans="1:60" outlineLevel="1" x14ac:dyDescent="0.2">
      <c r="A60" s="162">
        <v>46</v>
      </c>
      <c r="B60" s="163" t="s">
        <v>199</v>
      </c>
      <c r="C60" s="171" t="s">
        <v>200</v>
      </c>
      <c r="D60" s="164" t="s">
        <v>192</v>
      </c>
      <c r="E60" s="165">
        <v>1.476</v>
      </c>
      <c r="F60" s="166">
        <v>0</v>
      </c>
      <c r="G60" s="166">
        <v>0</v>
      </c>
      <c r="H60" s="167">
        <v>0</v>
      </c>
      <c r="I60" s="166">
        <v>0</v>
      </c>
      <c r="J60" s="167">
        <v>0</v>
      </c>
      <c r="K60" s="168">
        <v>0</v>
      </c>
      <c r="L60" s="145">
        <v>21</v>
      </c>
      <c r="M60" s="145">
        <f>G60*(1+L60/100)</f>
        <v>0</v>
      </c>
      <c r="N60" s="145">
        <v>0</v>
      </c>
      <c r="O60" s="145">
        <f>ROUND(E60*N60,2)</f>
        <v>0</v>
      </c>
      <c r="P60" s="145">
        <v>0</v>
      </c>
      <c r="Q60" s="145">
        <f>ROUND(E60*P60,2)</f>
        <v>0</v>
      </c>
      <c r="R60" s="145"/>
      <c r="S60" s="145" t="s">
        <v>94</v>
      </c>
      <c r="T60" s="145" t="s">
        <v>201</v>
      </c>
      <c r="U60" s="145">
        <v>0</v>
      </c>
      <c r="V60" s="145">
        <f>ROUND(E60*U60,2)</f>
        <v>0</v>
      </c>
      <c r="W60" s="145"/>
      <c r="X60" s="145" t="s">
        <v>193</v>
      </c>
      <c r="Y60" s="136"/>
      <c r="Z60" s="136"/>
      <c r="AA60" s="136"/>
      <c r="AB60" s="136"/>
      <c r="AC60" s="136"/>
      <c r="AD60" s="136"/>
      <c r="AE60" s="136"/>
      <c r="AF60" s="136"/>
      <c r="AG60" s="136" t="s">
        <v>194</v>
      </c>
      <c r="AH60" s="136"/>
      <c r="AI60" s="136"/>
      <c r="AJ60" s="136"/>
      <c r="AK60" s="136"/>
      <c r="AL60" s="136"/>
      <c r="AM60" s="136"/>
      <c r="AN60" s="136"/>
      <c r="AO60" s="136"/>
      <c r="AP60" s="136"/>
      <c r="AQ60" s="136"/>
      <c r="AR60" s="136"/>
      <c r="AS60" s="136"/>
      <c r="AT60" s="136"/>
      <c r="AU60" s="136"/>
      <c r="AV60" s="136"/>
      <c r="AW60" s="136"/>
      <c r="AX60" s="136"/>
      <c r="AY60" s="136"/>
      <c r="AZ60" s="136"/>
      <c r="BA60" s="136"/>
      <c r="BB60" s="136"/>
      <c r="BC60" s="136"/>
      <c r="BD60" s="136"/>
      <c r="BE60" s="136"/>
      <c r="BF60" s="136"/>
      <c r="BG60" s="136"/>
      <c r="BH60" s="136"/>
    </row>
    <row r="61" spans="1:60" x14ac:dyDescent="0.2">
      <c r="A61" s="149" t="s">
        <v>89</v>
      </c>
      <c r="B61" s="150" t="s">
        <v>62</v>
      </c>
      <c r="C61" s="170" t="s">
        <v>27</v>
      </c>
      <c r="D61" s="151"/>
      <c r="E61" s="152"/>
      <c r="F61" s="153"/>
      <c r="G61" s="153">
        <f>SUMIF(AG62:AG66,"&lt;&gt;NOR",G62:G66)</f>
        <v>0</v>
      </c>
      <c r="H61" s="153"/>
      <c r="I61" s="153">
        <f>SUM(I62:I66)</f>
        <v>0</v>
      </c>
      <c r="J61" s="153"/>
      <c r="K61" s="154">
        <f>SUM(K62:K66)</f>
        <v>0</v>
      </c>
      <c r="L61" s="148"/>
      <c r="M61" s="148">
        <f>SUM(M62:M66)</f>
        <v>0</v>
      </c>
      <c r="N61" s="148"/>
      <c r="O61" s="148">
        <f>SUM(O62:O66)</f>
        <v>0</v>
      </c>
      <c r="P61" s="148"/>
      <c r="Q61" s="148">
        <f>SUM(Q62:Q66)</f>
        <v>0</v>
      </c>
      <c r="R61" s="148"/>
      <c r="S61" s="148"/>
      <c r="T61" s="148"/>
      <c r="U61" s="148"/>
      <c r="V61" s="148">
        <f>SUM(V62:V66)</f>
        <v>0</v>
      </c>
      <c r="W61" s="148"/>
      <c r="X61" s="148"/>
      <c r="AG61" t="s">
        <v>90</v>
      </c>
    </row>
    <row r="62" spans="1:60" outlineLevel="1" x14ac:dyDescent="0.2">
      <c r="A62" s="162">
        <v>47</v>
      </c>
      <c r="B62" s="163" t="s">
        <v>202</v>
      </c>
      <c r="C62" s="171" t="s">
        <v>203</v>
      </c>
      <c r="D62" s="164" t="s">
        <v>204</v>
      </c>
      <c r="E62" s="165">
        <v>1</v>
      </c>
      <c r="F62" s="166">
        <v>0</v>
      </c>
      <c r="G62" s="166">
        <v>0</v>
      </c>
      <c r="H62" s="167">
        <v>0</v>
      </c>
      <c r="I62" s="166">
        <v>0</v>
      </c>
      <c r="J62" s="167">
        <v>0</v>
      </c>
      <c r="K62" s="168">
        <v>0</v>
      </c>
      <c r="L62" s="145">
        <v>21</v>
      </c>
      <c r="M62" s="145">
        <f>G62*(1+L62/100)</f>
        <v>0</v>
      </c>
      <c r="N62" s="145">
        <v>0</v>
      </c>
      <c r="O62" s="145">
        <f>ROUND(E62*N62,2)</f>
        <v>0</v>
      </c>
      <c r="P62" s="145">
        <v>0</v>
      </c>
      <c r="Q62" s="145">
        <f>ROUND(E62*P62,2)</f>
        <v>0</v>
      </c>
      <c r="R62" s="145"/>
      <c r="S62" s="145" t="s">
        <v>94</v>
      </c>
      <c r="T62" s="145" t="s">
        <v>106</v>
      </c>
      <c r="U62" s="145">
        <v>0</v>
      </c>
      <c r="V62" s="145">
        <f>ROUND(E62*U62,2)</f>
        <v>0</v>
      </c>
      <c r="W62" s="145"/>
      <c r="X62" s="145" t="s">
        <v>205</v>
      </c>
      <c r="Y62" s="136"/>
      <c r="Z62" s="136"/>
      <c r="AA62" s="136"/>
      <c r="AB62" s="136"/>
      <c r="AC62" s="136"/>
      <c r="AD62" s="136"/>
      <c r="AE62" s="136"/>
      <c r="AF62" s="136"/>
      <c r="AG62" s="136" t="s">
        <v>206</v>
      </c>
      <c r="AH62" s="136"/>
      <c r="AI62" s="136"/>
      <c r="AJ62" s="136"/>
      <c r="AK62" s="136"/>
      <c r="AL62" s="136"/>
      <c r="AM62" s="136"/>
      <c r="AN62" s="136"/>
      <c r="AO62" s="136"/>
      <c r="AP62" s="136"/>
      <c r="AQ62" s="136"/>
      <c r="AR62" s="136"/>
      <c r="AS62" s="136"/>
      <c r="AT62" s="136"/>
      <c r="AU62" s="136"/>
      <c r="AV62" s="136"/>
      <c r="AW62" s="136"/>
      <c r="AX62" s="136"/>
      <c r="AY62" s="136"/>
      <c r="AZ62" s="136"/>
      <c r="BA62" s="136"/>
      <c r="BB62" s="136"/>
      <c r="BC62" s="136"/>
      <c r="BD62" s="136"/>
      <c r="BE62" s="136"/>
      <c r="BF62" s="136"/>
      <c r="BG62" s="136"/>
      <c r="BH62" s="136"/>
    </row>
    <row r="63" spans="1:60" outlineLevel="1" x14ac:dyDescent="0.2">
      <c r="A63" s="162">
        <v>48</v>
      </c>
      <c r="B63" s="163" t="s">
        <v>207</v>
      </c>
      <c r="C63" s="171" t="s">
        <v>208</v>
      </c>
      <c r="D63" s="164" t="s">
        <v>204</v>
      </c>
      <c r="E63" s="165">
        <v>1</v>
      </c>
      <c r="F63" s="166">
        <v>0</v>
      </c>
      <c r="G63" s="166">
        <v>0</v>
      </c>
      <c r="H63" s="167">
        <v>0</v>
      </c>
      <c r="I63" s="166">
        <v>0</v>
      </c>
      <c r="J63" s="167">
        <v>0</v>
      </c>
      <c r="K63" s="168">
        <v>0</v>
      </c>
      <c r="L63" s="145">
        <v>21</v>
      </c>
      <c r="M63" s="145">
        <f>G63*(1+L63/100)</f>
        <v>0</v>
      </c>
      <c r="N63" s="145">
        <v>0</v>
      </c>
      <c r="O63" s="145">
        <f>ROUND(E63*N63,2)</f>
        <v>0</v>
      </c>
      <c r="P63" s="145">
        <v>0</v>
      </c>
      <c r="Q63" s="145">
        <f>ROUND(E63*P63,2)</f>
        <v>0</v>
      </c>
      <c r="R63" s="145"/>
      <c r="S63" s="145" t="s">
        <v>94</v>
      </c>
      <c r="T63" s="145" t="s">
        <v>106</v>
      </c>
      <c r="U63" s="145">
        <v>0</v>
      </c>
      <c r="V63" s="145">
        <f>ROUND(E63*U63,2)</f>
        <v>0</v>
      </c>
      <c r="W63" s="145"/>
      <c r="X63" s="145" t="s">
        <v>205</v>
      </c>
      <c r="Y63" s="136"/>
      <c r="Z63" s="136"/>
      <c r="AA63" s="136"/>
      <c r="AB63" s="136"/>
      <c r="AC63" s="136"/>
      <c r="AD63" s="136"/>
      <c r="AE63" s="136"/>
      <c r="AF63" s="136"/>
      <c r="AG63" s="136" t="s">
        <v>206</v>
      </c>
      <c r="AH63" s="136"/>
      <c r="AI63" s="136"/>
      <c r="AJ63" s="136"/>
      <c r="AK63" s="136"/>
      <c r="AL63" s="136"/>
      <c r="AM63" s="136"/>
      <c r="AN63" s="136"/>
      <c r="AO63" s="136"/>
      <c r="AP63" s="136"/>
      <c r="AQ63" s="136"/>
      <c r="AR63" s="136"/>
      <c r="AS63" s="136"/>
      <c r="AT63" s="136"/>
      <c r="AU63" s="136"/>
      <c r="AV63" s="136"/>
      <c r="AW63" s="136"/>
      <c r="AX63" s="136"/>
      <c r="AY63" s="136"/>
      <c r="AZ63" s="136"/>
      <c r="BA63" s="136"/>
      <c r="BB63" s="136"/>
      <c r="BC63" s="136"/>
      <c r="BD63" s="136"/>
      <c r="BE63" s="136"/>
      <c r="BF63" s="136"/>
      <c r="BG63" s="136"/>
      <c r="BH63" s="136"/>
    </row>
    <row r="64" spans="1:60" outlineLevel="1" x14ac:dyDescent="0.2">
      <c r="A64" s="162">
        <v>49</v>
      </c>
      <c r="B64" s="163" t="s">
        <v>209</v>
      </c>
      <c r="C64" s="171" t="s">
        <v>210</v>
      </c>
      <c r="D64" s="164" t="s">
        <v>204</v>
      </c>
      <c r="E64" s="165">
        <v>1</v>
      </c>
      <c r="F64" s="166">
        <v>0</v>
      </c>
      <c r="G64" s="166">
        <v>0</v>
      </c>
      <c r="H64" s="167">
        <v>0</v>
      </c>
      <c r="I64" s="166">
        <v>0</v>
      </c>
      <c r="J64" s="167">
        <v>0</v>
      </c>
      <c r="K64" s="168">
        <v>0</v>
      </c>
      <c r="L64" s="145">
        <v>21</v>
      </c>
      <c r="M64" s="145">
        <f>G64*(1+L64/100)</f>
        <v>0</v>
      </c>
      <c r="N64" s="145">
        <v>0</v>
      </c>
      <c r="O64" s="145">
        <f>ROUND(E64*N64,2)</f>
        <v>0</v>
      </c>
      <c r="P64" s="145">
        <v>0</v>
      </c>
      <c r="Q64" s="145">
        <f>ROUND(E64*P64,2)</f>
        <v>0</v>
      </c>
      <c r="R64" s="145"/>
      <c r="S64" s="145" t="s">
        <v>94</v>
      </c>
      <c r="T64" s="145" t="s">
        <v>106</v>
      </c>
      <c r="U64" s="145">
        <v>0</v>
      </c>
      <c r="V64" s="145">
        <f>ROUND(E64*U64,2)</f>
        <v>0</v>
      </c>
      <c r="W64" s="145"/>
      <c r="X64" s="145" t="s">
        <v>205</v>
      </c>
      <c r="Y64" s="136"/>
      <c r="Z64" s="136"/>
      <c r="AA64" s="136"/>
      <c r="AB64" s="136"/>
      <c r="AC64" s="136"/>
      <c r="AD64" s="136"/>
      <c r="AE64" s="136"/>
      <c r="AF64" s="136"/>
      <c r="AG64" s="136" t="s">
        <v>206</v>
      </c>
      <c r="AH64" s="136"/>
      <c r="AI64" s="136"/>
      <c r="AJ64" s="136"/>
      <c r="AK64" s="136"/>
      <c r="AL64" s="136"/>
      <c r="AM64" s="136"/>
      <c r="AN64" s="136"/>
      <c r="AO64" s="136"/>
      <c r="AP64" s="136"/>
      <c r="AQ64" s="136"/>
      <c r="AR64" s="136"/>
      <c r="AS64" s="136"/>
      <c r="AT64" s="136"/>
      <c r="AU64" s="136"/>
      <c r="AV64" s="136"/>
      <c r="AW64" s="136"/>
      <c r="AX64" s="136"/>
      <c r="AY64" s="136"/>
      <c r="AZ64" s="136"/>
      <c r="BA64" s="136"/>
      <c r="BB64" s="136"/>
      <c r="BC64" s="136"/>
      <c r="BD64" s="136"/>
      <c r="BE64" s="136"/>
      <c r="BF64" s="136"/>
      <c r="BG64" s="136"/>
      <c r="BH64" s="136"/>
    </row>
    <row r="65" spans="1:60" outlineLevel="1" x14ac:dyDescent="0.2">
      <c r="A65" s="162">
        <v>50</v>
      </c>
      <c r="B65" s="163" t="s">
        <v>211</v>
      </c>
      <c r="C65" s="171" t="s">
        <v>212</v>
      </c>
      <c r="D65" s="164" t="s">
        <v>204</v>
      </c>
      <c r="E65" s="165">
        <v>1</v>
      </c>
      <c r="F65" s="166">
        <v>0</v>
      </c>
      <c r="G65" s="166">
        <v>0</v>
      </c>
      <c r="H65" s="167">
        <v>0</v>
      </c>
      <c r="I65" s="166">
        <v>0</v>
      </c>
      <c r="J65" s="167">
        <v>0</v>
      </c>
      <c r="K65" s="168">
        <v>0</v>
      </c>
      <c r="L65" s="145">
        <v>21</v>
      </c>
      <c r="M65" s="145">
        <f>G65*(1+L65/100)</f>
        <v>0</v>
      </c>
      <c r="N65" s="145">
        <v>0</v>
      </c>
      <c r="O65" s="145">
        <f>ROUND(E65*N65,2)</f>
        <v>0</v>
      </c>
      <c r="P65" s="145">
        <v>0</v>
      </c>
      <c r="Q65" s="145">
        <f>ROUND(E65*P65,2)</f>
        <v>0</v>
      </c>
      <c r="R65" s="145"/>
      <c r="S65" s="145" t="s">
        <v>94</v>
      </c>
      <c r="T65" s="145" t="s">
        <v>106</v>
      </c>
      <c r="U65" s="145">
        <v>0</v>
      </c>
      <c r="V65" s="145">
        <f>ROUND(E65*U65,2)</f>
        <v>0</v>
      </c>
      <c r="W65" s="145"/>
      <c r="X65" s="145" t="s">
        <v>205</v>
      </c>
      <c r="Y65" s="136"/>
      <c r="Z65" s="136"/>
      <c r="AA65" s="136"/>
      <c r="AB65" s="136"/>
      <c r="AC65" s="136"/>
      <c r="AD65" s="136"/>
      <c r="AE65" s="136"/>
      <c r="AF65" s="136"/>
      <c r="AG65" s="136" t="s">
        <v>206</v>
      </c>
      <c r="AH65" s="136"/>
      <c r="AI65" s="136"/>
      <c r="AJ65" s="136"/>
      <c r="AK65" s="136"/>
      <c r="AL65" s="136"/>
      <c r="AM65" s="136"/>
      <c r="AN65" s="136"/>
      <c r="AO65" s="136"/>
      <c r="AP65" s="136"/>
      <c r="AQ65" s="136"/>
      <c r="AR65" s="136"/>
      <c r="AS65" s="136"/>
      <c r="AT65" s="136"/>
      <c r="AU65" s="136"/>
      <c r="AV65" s="136"/>
      <c r="AW65" s="136"/>
      <c r="AX65" s="136"/>
      <c r="AY65" s="136"/>
      <c r="AZ65" s="136"/>
      <c r="BA65" s="136"/>
      <c r="BB65" s="136"/>
      <c r="BC65" s="136"/>
      <c r="BD65" s="136"/>
      <c r="BE65" s="136"/>
      <c r="BF65" s="136"/>
      <c r="BG65" s="136"/>
      <c r="BH65" s="136"/>
    </row>
    <row r="66" spans="1:60" outlineLevel="1" x14ac:dyDescent="0.2">
      <c r="A66" s="155">
        <v>51</v>
      </c>
      <c r="B66" s="156" t="s">
        <v>213</v>
      </c>
      <c r="C66" s="172" t="s">
        <v>214</v>
      </c>
      <c r="D66" s="157" t="s">
        <v>204</v>
      </c>
      <c r="E66" s="158">
        <v>1</v>
      </c>
      <c r="F66" s="159">
        <v>0</v>
      </c>
      <c r="G66" s="159">
        <v>0</v>
      </c>
      <c r="H66" s="160">
        <v>0</v>
      </c>
      <c r="I66" s="159">
        <v>0</v>
      </c>
      <c r="J66" s="160">
        <v>0</v>
      </c>
      <c r="K66" s="161">
        <v>0</v>
      </c>
      <c r="L66" s="145">
        <v>21</v>
      </c>
      <c r="M66" s="145">
        <f>G66*(1+L66/100)</f>
        <v>0</v>
      </c>
      <c r="N66" s="145">
        <v>0</v>
      </c>
      <c r="O66" s="145">
        <f>ROUND(E66*N66,2)</f>
        <v>0</v>
      </c>
      <c r="P66" s="145">
        <v>0</v>
      </c>
      <c r="Q66" s="145">
        <f>ROUND(E66*P66,2)</f>
        <v>0</v>
      </c>
      <c r="R66" s="145"/>
      <c r="S66" s="145" t="s">
        <v>94</v>
      </c>
      <c r="T66" s="145" t="s">
        <v>106</v>
      </c>
      <c r="U66" s="145">
        <v>0</v>
      </c>
      <c r="V66" s="145">
        <f>ROUND(E66*U66,2)</f>
        <v>0</v>
      </c>
      <c r="W66" s="145"/>
      <c r="X66" s="145" t="s">
        <v>205</v>
      </c>
      <c r="Y66" s="136"/>
      <c r="Z66" s="136"/>
      <c r="AA66" s="136"/>
      <c r="AB66" s="136"/>
      <c r="AC66" s="136"/>
      <c r="AD66" s="136"/>
      <c r="AE66" s="136"/>
      <c r="AF66" s="136"/>
      <c r="AG66" s="136" t="s">
        <v>206</v>
      </c>
      <c r="AH66" s="136"/>
      <c r="AI66" s="136"/>
      <c r="AJ66" s="136"/>
      <c r="AK66" s="136"/>
      <c r="AL66" s="136"/>
      <c r="AM66" s="136"/>
      <c r="AN66" s="136"/>
      <c r="AO66" s="136"/>
      <c r="AP66" s="136"/>
      <c r="AQ66" s="136"/>
      <c r="AR66" s="136"/>
      <c r="AS66" s="136"/>
      <c r="AT66" s="136"/>
      <c r="AU66" s="136"/>
      <c r="AV66" s="136"/>
      <c r="AW66" s="136"/>
      <c r="AX66" s="136"/>
      <c r="AY66" s="136"/>
      <c r="AZ66" s="136"/>
      <c r="BA66" s="136"/>
      <c r="BB66" s="136"/>
      <c r="BC66" s="136"/>
      <c r="BD66" s="136"/>
      <c r="BE66" s="136"/>
      <c r="BF66" s="136"/>
      <c r="BG66" s="136"/>
      <c r="BH66" s="136"/>
    </row>
    <row r="67" spans="1:60" x14ac:dyDescent="0.2">
      <c r="A67" s="3"/>
      <c r="B67" s="4"/>
      <c r="C67" s="174"/>
      <c r="D67" s="6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AE67">
        <v>15</v>
      </c>
      <c r="AF67">
        <v>21</v>
      </c>
      <c r="AG67" t="s">
        <v>76</v>
      </c>
    </row>
    <row r="68" spans="1:60" x14ac:dyDescent="0.2">
      <c r="A68" s="139"/>
      <c r="B68" s="140" t="s">
        <v>29</v>
      </c>
      <c r="C68" s="175"/>
      <c r="D68" s="141"/>
      <c r="E68" s="142"/>
      <c r="F68" s="142"/>
      <c r="G68" s="169">
        <f>G8+G12+G15+G49+G53+G56+G61</f>
        <v>0</v>
      </c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AE68">
        <f>SUMIF(L7:L66,AE67,G7:G66)</f>
        <v>0</v>
      </c>
      <c r="AF68">
        <f>SUMIF(L7:L66,AF67,G7:G66)</f>
        <v>0</v>
      </c>
      <c r="AG68" t="s">
        <v>215</v>
      </c>
    </row>
    <row r="69" spans="1:60" x14ac:dyDescent="0.2">
      <c r="A69" s="3"/>
      <c r="B69" s="4"/>
      <c r="C69" s="174"/>
      <c r="D69" s="6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60" x14ac:dyDescent="0.2">
      <c r="A70" s="3"/>
      <c r="B70" s="4"/>
      <c r="C70" s="174"/>
      <c r="D70" s="6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60" x14ac:dyDescent="0.2">
      <c r="A71" s="232" t="s">
        <v>216</v>
      </c>
      <c r="B71" s="232"/>
      <c r="C71" s="233"/>
      <c r="D71" s="6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60" x14ac:dyDescent="0.2">
      <c r="A72" s="234"/>
      <c r="B72" s="235"/>
      <c r="C72" s="236"/>
      <c r="D72" s="235"/>
      <c r="E72" s="235"/>
      <c r="F72" s="235"/>
      <c r="G72" s="237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AG72" t="s">
        <v>217</v>
      </c>
    </row>
    <row r="73" spans="1:60" x14ac:dyDescent="0.2">
      <c r="A73" s="238"/>
      <c r="B73" s="239"/>
      <c r="C73" s="240"/>
      <c r="D73" s="239"/>
      <c r="E73" s="239"/>
      <c r="F73" s="239"/>
      <c r="G73" s="241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60" x14ac:dyDescent="0.2">
      <c r="A74" s="238"/>
      <c r="B74" s="239"/>
      <c r="C74" s="240"/>
      <c r="D74" s="239"/>
      <c r="E74" s="239"/>
      <c r="F74" s="239"/>
      <c r="G74" s="241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60" x14ac:dyDescent="0.2">
      <c r="A75" s="238"/>
      <c r="B75" s="239"/>
      <c r="C75" s="240"/>
      <c r="D75" s="239"/>
      <c r="E75" s="239"/>
      <c r="F75" s="239"/>
      <c r="G75" s="241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60" x14ac:dyDescent="0.2">
      <c r="A76" s="242"/>
      <c r="B76" s="243"/>
      <c r="C76" s="244"/>
      <c r="D76" s="243"/>
      <c r="E76" s="243"/>
      <c r="F76" s="243"/>
      <c r="G76" s="245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60" x14ac:dyDescent="0.2">
      <c r="A77" s="3"/>
      <c r="B77" s="4"/>
      <c r="C77" s="174"/>
      <c r="D77" s="6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60" x14ac:dyDescent="0.2">
      <c r="C78" s="176"/>
      <c r="D78" s="10"/>
      <c r="AG78" t="s">
        <v>218</v>
      </c>
    </row>
    <row r="79" spans="1:60" x14ac:dyDescent="0.2">
      <c r="D79" s="10"/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A71:C71"/>
    <mergeCell ref="A72:G76"/>
    <mergeCell ref="B4:G4"/>
    <mergeCell ref="B3:G3"/>
    <mergeCell ref="B2:G2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42</vt:i4>
      </vt:variant>
    </vt:vector>
  </HeadingPairs>
  <TitlesOfParts>
    <vt:vector size="45" baseType="lpstr">
      <vt:lpstr>Stavba</vt:lpstr>
      <vt:lpstr>VzorPolozky</vt:lpstr>
      <vt:lpstr>VNITŘNÍ PLYNOINSTALACE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'VNITŘNÍ PLYNOINSTALACE'!Názvy_tisku</vt:lpstr>
      <vt:lpstr>oadresa</vt:lpstr>
      <vt:lpstr>Stavba!Objednatel</vt:lpstr>
      <vt:lpstr>Stavba!Objekt</vt:lpstr>
      <vt:lpstr>Stavba!Oblast_tisku</vt:lpstr>
      <vt:lpstr>'VNITŘNÍ PLYNOINSTALACE'!Oblast_tisku</vt:lpstr>
      <vt:lpstr>Stavba!odic</vt:lpstr>
      <vt:lpstr>Stavba!oico</vt:lpstr>
      <vt:lpstr>Stavba!omisto</vt:lpstr>
      <vt:lpstr>Stavba!onazev</vt:lpstr>
      <vt:lpstr>Stavba!opsc</vt:lpstr>
      <vt:lpstr>PoptavkaID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Kohotová</dc:creator>
  <cp:lastModifiedBy>Barbora Kohotová</cp:lastModifiedBy>
  <cp:lastPrinted>2019-03-19T12:27:02Z</cp:lastPrinted>
  <dcterms:created xsi:type="dcterms:W3CDTF">2009-04-08T07:15:50Z</dcterms:created>
  <dcterms:modified xsi:type="dcterms:W3CDTF">2021-02-18T13:23:38Z</dcterms:modified>
</cp:coreProperties>
</file>